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activeTab="0"/>
  </bookViews>
  <sheets>
    <sheet name="Samlet Stilling" sheetId="1" r:id="rId1"/>
    <sheet name="Money" sheetId="2" r:id="rId2"/>
    <sheet name="Point" sheetId="3" r:id="rId3"/>
    <sheet name="Puts" sheetId="4" r:id="rId4"/>
    <sheet name="Tæt-flag" sheetId="5" r:id="rId5"/>
    <sheet name="Webmaster" sheetId="6" r:id="rId6"/>
    <sheet name="11-10" sheetId="7" r:id="rId7"/>
    <sheet name="09-10" sheetId="8" r:id="rId8"/>
    <sheet name="02-10" sheetId="9" r:id="rId9"/>
    <sheet name="25-9" sheetId="10" r:id="rId10"/>
    <sheet name="18-9" sheetId="11" r:id="rId11"/>
    <sheet name="11-9" sheetId="12" r:id="rId12"/>
    <sheet name="4-9" sheetId="13" r:id="rId13"/>
    <sheet name="28-8" sheetId="14" r:id="rId14"/>
    <sheet name="23-8 Eftermiddag" sheetId="15" r:id="rId15"/>
    <sheet name="23-8 Formiddag" sheetId="16" r:id="rId16"/>
    <sheet name="21-8" sheetId="17" r:id="rId17"/>
    <sheet name="14-8" sheetId="18" r:id="rId18"/>
    <sheet name="7-8" sheetId="19" r:id="rId19"/>
    <sheet name="31-7" sheetId="20" r:id="rId20"/>
    <sheet name="24-7" sheetId="21" r:id="rId21"/>
    <sheet name="17-7" sheetId="22" r:id="rId22"/>
    <sheet name="10-7" sheetId="23" r:id="rId23"/>
    <sheet name="3-7" sheetId="24" r:id="rId24"/>
    <sheet name="26-6" sheetId="25" r:id="rId25"/>
    <sheet name="19-6" sheetId="26" r:id="rId26"/>
    <sheet name="13-6 eftermiddag" sheetId="27" r:id="rId27"/>
    <sheet name="13-6 formiddag" sheetId="28" r:id="rId28"/>
    <sheet name="5-6" sheetId="29" r:id="rId29"/>
    <sheet name="29-5" sheetId="30" r:id="rId30"/>
    <sheet name="23-5" sheetId="31" r:id="rId31"/>
    <sheet name="15-5" sheetId="32" r:id="rId32"/>
    <sheet name="8-5" sheetId="33" r:id="rId33"/>
    <sheet name="24-4" sheetId="34" r:id="rId34"/>
    <sheet name="17-4" sheetId="35" r:id="rId35"/>
    <sheet name="10-4" sheetId="36" r:id="rId36"/>
    <sheet name="3-4" sheetId="37" r:id="rId37"/>
    <sheet name="20-3" sheetId="38" r:id="rId38"/>
  </sheets>
  <definedNames>
    <definedName name="_xlnm._FilterDatabase" localSheetId="1" hidden="1">'Money'!$C$2:$C$20</definedName>
    <definedName name="_xlnm._FilterDatabase" localSheetId="2" hidden="1">'Point'!$C$2:$C$20</definedName>
    <definedName name="_xlnm._FilterDatabase" localSheetId="4" hidden="1">'Tæt-flag'!$C$2:$C$32</definedName>
    <definedName name="_xlnm.Print_Area" localSheetId="8">'02-10'!$A$1:$J$33</definedName>
    <definedName name="_xlnm.Print_Area" localSheetId="7">'09-10'!$A$1:$J$33</definedName>
    <definedName name="_xlnm.Print_Area" localSheetId="35">'10-4'!$A$1:$I$38</definedName>
    <definedName name="_xlnm.Print_Area" localSheetId="22">'10-7'!$A$1:$J$38</definedName>
    <definedName name="_xlnm.Print_Area" localSheetId="6">'11-10'!$A$1:$J$33</definedName>
    <definedName name="_xlnm.Print_Area" localSheetId="11">'11-9'!$A$1:$J$33</definedName>
    <definedName name="_xlnm.Print_Area" localSheetId="26">'13-6 eftermiddag'!$A$1:$J$38</definedName>
    <definedName name="_xlnm.Print_Area" localSheetId="27">'13-6 formiddag'!$A$1:$J$38</definedName>
    <definedName name="_xlnm.Print_Area" localSheetId="17">'14-8'!$A$1:$J$38</definedName>
    <definedName name="_xlnm.Print_Area" localSheetId="31">'15-5'!$A$1:$J$38</definedName>
    <definedName name="_xlnm.Print_Area" localSheetId="34">'17-4'!$A$1:$I$38</definedName>
    <definedName name="_xlnm.Print_Area" localSheetId="21">'17-7'!$A$1:$J$38</definedName>
    <definedName name="_xlnm.Print_Area" localSheetId="10">'18-9'!$A$1:$J$33</definedName>
    <definedName name="_xlnm.Print_Area" localSheetId="25">'19-6'!$A$1:$J$38</definedName>
    <definedName name="_xlnm.Print_Area" localSheetId="37">'20-3'!$A$1:$I$36</definedName>
    <definedName name="_xlnm.Print_Area" localSheetId="16">'21-8'!$A$1:$J$38</definedName>
    <definedName name="_xlnm.Print_Area" localSheetId="30">'23-5'!$A$1:$J$38</definedName>
    <definedName name="_xlnm.Print_Area" localSheetId="14">'23-8 Eftermiddag'!$A$1:$J$38</definedName>
    <definedName name="_xlnm.Print_Area" localSheetId="15">'23-8 Formiddag'!$A$1:$J$38</definedName>
    <definedName name="_xlnm.Print_Area" localSheetId="33">'24-4'!$A$1:$I$38</definedName>
    <definedName name="_xlnm.Print_Area" localSheetId="20">'24-7'!$A$1:$J$38</definedName>
    <definedName name="_xlnm.Print_Area" localSheetId="9">'25-9'!$A$1:$J$33</definedName>
    <definedName name="_xlnm.Print_Area" localSheetId="24">'26-6'!$A$1:$J$38</definedName>
    <definedName name="_xlnm.Print_Area" localSheetId="13">'28-8'!$A$1:$J$33</definedName>
    <definedName name="_xlnm.Print_Area" localSheetId="29">'29-5'!$A$1:$J$38</definedName>
    <definedName name="_xlnm.Print_Area" localSheetId="19">'31-7'!$A$1:$J$38</definedName>
    <definedName name="_xlnm.Print_Area" localSheetId="36">'3-4'!$A$1:$I$37</definedName>
    <definedName name="_xlnm.Print_Area" localSheetId="23">'3-7'!$A$1:$J$38</definedName>
    <definedName name="_xlnm.Print_Area" localSheetId="12">'4-9'!$A$1:$J$33</definedName>
    <definedName name="_xlnm.Print_Area" localSheetId="28">'5-6'!$A$1:$J$38</definedName>
    <definedName name="_xlnm.Print_Area" localSheetId="18">'7-8'!$A$1:$J$38</definedName>
    <definedName name="_xlnm.Print_Area" localSheetId="32">'8-5'!$A$1:$J$38</definedName>
    <definedName name="_xlnm.Print_Area" localSheetId="1">'Money'!$B$1:$AJ$23</definedName>
    <definedName name="_xlnm.Print_Area" localSheetId="2">'Point'!$B$1:$BN$23</definedName>
    <definedName name="_xlnm.Print_Area" localSheetId="3">'Puts'!$B$1:$AK$23</definedName>
    <definedName name="_xlnm.Print_Area" localSheetId="4">'Tæt-flag'!$B$1:$E$42</definedName>
  </definedNames>
  <calcPr fullCalcOnLoad="1"/>
</workbook>
</file>

<file path=xl/sharedStrings.xml><?xml version="1.0" encoding="utf-8"?>
<sst xmlns="http://schemas.openxmlformats.org/spreadsheetml/2006/main" count="2428" uniqueCount="322">
  <si>
    <t>Spiller</t>
  </si>
  <si>
    <t>HCP</t>
  </si>
  <si>
    <t>Puts</t>
  </si>
  <si>
    <t>Tæt. Flag</t>
  </si>
  <si>
    <t>Præmiesum i $:</t>
  </si>
  <si>
    <t>$</t>
  </si>
  <si>
    <t>Point</t>
  </si>
  <si>
    <t>Placering</t>
  </si>
  <si>
    <t>Børge Heiberg</t>
  </si>
  <si>
    <t>Erik Schousboe</t>
  </si>
  <si>
    <t xml:space="preserve">Henning Vestergaard </t>
  </si>
  <si>
    <t xml:space="preserve">Ivar Jakobsen </t>
  </si>
  <si>
    <t xml:space="preserve">Jesper Heiberg </t>
  </si>
  <si>
    <t>Kristian Dam</t>
  </si>
  <si>
    <t>Michael Heiberg</t>
  </si>
  <si>
    <t>Morten Clausen</t>
  </si>
  <si>
    <t xml:space="preserve">Per Jakobsen </t>
  </si>
  <si>
    <t xml:space="preserve">Réne Sørensen </t>
  </si>
  <si>
    <t>Robin Thybo</t>
  </si>
  <si>
    <t>Søren Brodersen</t>
  </si>
  <si>
    <t xml:space="preserve">Tim Percival </t>
  </si>
  <si>
    <t xml:space="preserve">Tommy A. Laursen </t>
  </si>
  <si>
    <t>Slag / point</t>
  </si>
  <si>
    <t>Plac. / point</t>
  </si>
  <si>
    <t>Plac. / $-præmie</t>
  </si>
  <si>
    <t>Jens Laigaard</t>
  </si>
  <si>
    <t>Arnold Palmer Invitational</t>
  </si>
  <si>
    <t>John Sørensen</t>
  </si>
  <si>
    <t>T2</t>
  </si>
  <si>
    <t>T7</t>
  </si>
  <si>
    <t>T4</t>
  </si>
  <si>
    <t>Inngolf PGA Tour 2008 - Torsdag den 20/3 - 18 huller stableford - Vintergreens</t>
  </si>
  <si>
    <t>Carsten Lund</t>
  </si>
  <si>
    <t>Erik Pedersen</t>
  </si>
  <si>
    <t>Bo Hansen</t>
  </si>
  <si>
    <t>Jesper Nielsen</t>
  </si>
  <si>
    <t>-</t>
  </si>
  <si>
    <t>Ingen</t>
  </si>
  <si>
    <t>1 (25%)</t>
  </si>
  <si>
    <t>2 (20%)</t>
  </si>
  <si>
    <t>3 (15%)</t>
  </si>
  <si>
    <t>4 (12%)</t>
  </si>
  <si>
    <t>5 (10%)</t>
  </si>
  <si>
    <t>6 (8%)</t>
  </si>
  <si>
    <t>7 (6%)</t>
  </si>
  <si>
    <t>8 (4%)</t>
  </si>
  <si>
    <t>World Golf Championship</t>
  </si>
  <si>
    <t>Inngolf PGA Tour 2008 - Torsdag den 3/4 - 13 huller stableford - Vintergreens</t>
  </si>
  <si>
    <t>T5</t>
  </si>
  <si>
    <t>Per Nørsten</t>
  </si>
  <si>
    <t>T8</t>
  </si>
  <si>
    <t>GNS Put</t>
  </si>
  <si>
    <t xml:space="preserve">Zürich Classic </t>
  </si>
  <si>
    <t>Inngolf PGA Tour 2008 - Torsdag den 10/4 - 18 huller stableford</t>
  </si>
  <si>
    <t>T1</t>
  </si>
  <si>
    <t>5,46 - SK.5</t>
  </si>
  <si>
    <t>Kaj Thejsen</t>
  </si>
  <si>
    <t>Shell Houston Open</t>
  </si>
  <si>
    <t>Inngolf PGA Tour 2008 - Torsdag den 17/4 - 18 huller stableford</t>
  </si>
  <si>
    <t>Ingen tættes flaget</t>
  </si>
  <si>
    <t>T3</t>
  </si>
  <si>
    <t>2,44 - sk. 5</t>
  </si>
  <si>
    <t>Inngolf PGA Tour 2008 - Torsdag den 24/4 - 18 huller slagspil</t>
  </si>
  <si>
    <t>Major - The Masters</t>
  </si>
  <si>
    <t>EDS - Byron Nelson Championship</t>
  </si>
  <si>
    <t>Makker</t>
  </si>
  <si>
    <t>Money</t>
  </si>
  <si>
    <t>2 x</t>
  </si>
  <si>
    <t>Hold</t>
  </si>
  <si>
    <t>4x</t>
  </si>
  <si>
    <t>Hold 4</t>
  </si>
  <si>
    <t>3x</t>
  </si>
  <si>
    <t>Hold 1</t>
  </si>
  <si>
    <t>Hold 2</t>
  </si>
  <si>
    <t>Hold 3</t>
  </si>
  <si>
    <t>2,95 - sk. 5</t>
  </si>
  <si>
    <t>Inngolf PGA Tour 2008 - Torsdag den 8/5 - 18 huller Makkermatch</t>
  </si>
  <si>
    <t>Wacowia Championship</t>
  </si>
  <si>
    <t>Inngolf PGA Tour 2008 - Torsdag den 15/5 - 18 huller stableford</t>
  </si>
  <si>
    <t>3,76 - sk.5</t>
  </si>
  <si>
    <t>T6</t>
  </si>
  <si>
    <t>Inngolf PGA Tour 2008 - Torsdag den 23/5 - 18 huller stableford</t>
  </si>
  <si>
    <t>4,65 sk. 5</t>
  </si>
  <si>
    <t>The Players Championship</t>
  </si>
  <si>
    <t>AT&amp;T Classic</t>
  </si>
  <si>
    <t>Inngolf PGA Tour 2008 - Torsdag den 29/5 - 18 huller stableford, hvid tee</t>
  </si>
  <si>
    <t>Ingen tættest flaget</t>
  </si>
  <si>
    <t>9,60 sk. 5</t>
  </si>
  <si>
    <t>Inngolf PGA Tour 2008 - Torsdag den 5/6 - 18 huller Chicargo</t>
  </si>
  <si>
    <t>The Memorial Tournament</t>
  </si>
  <si>
    <t>Inngolf PGA Tour 2008 - Fredag den 13/6 - 18 huller stableford</t>
  </si>
  <si>
    <t>1,16 - hul 2 og 3,50 hul 13</t>
  </si>
  <si>
    <t>4,06 - hul 5</t>
  </si>
  <si>
    <t>0,44 - hul 7</t>
  </si>
  <si>
    <t>3,37 - hul 15</t>
  </si>
  <si>
    <t>Længeste drive</t>
  </si>
  <si>
    <t xml:space="preserve">   INNGOLF STILLING 2008           </t>
  </si>
  <si>
    <t>POINT</t>
  </si>
  <si>
    <t>MONEY</t>
  </si>
  <si>
    <t>PUTS</t>
  </si>
  <si>
    <t>NÆRMEST FLAGET</t>
  </si>
  <si>
    <t>Inngolf Banerekorder:</t>
  </si>
  <si>
    <t>Skoven-Sletten: Dan 75 slag 24/3-05      Sletten-Ådalen: Stig 74 slag 21/7-05      Ådalen-Skoven: Dan 78 slag 28/7-05</t>
  </si>
  <si>
    <t xml:space="preserve">                Money List</t>
  </si>
  <si>
    <t>Samlet</t>
  </si>
  <si>
    <t>Match Play</t>
  </si>
  <si>
    <t>13-6 eftermiddag</t>
  </si>
  <si>
    <t>13-6 formiddag</t>
  </si>
  <si>
    <t>5-6</t>
  </si>
  <si>
    <t>29-5</t>
  </si>
  <si>
    <t>23-5</t>
  </si>
  <si>
    <t>15-5</t>
  </si>
  <si>
    <t>8-5, Makkermatch</t>
  </si>
  <si>
    <t>24-4</t>
  </si>
  <si>
    <t>17-4</t>
  </si>
  <si>
    <t>10-4</t>
  </si>
  <si>
    <t>3-4</t>
  </si>
  <si>
    <t>20-3</t>
  </si>
  <si>
    <t>Søren</t>
  </si>
  <si>
    <t>Robin</t>
  </si>
  <si>
    <t>Carsten L.</t>
  </si>
  <si>
    <t>Morten</t>
  </si>
  <si>
    <t>Børge</t>
  </si>
  <si>
    <t>Kristian</t>
  </si>
  <si>
    <t>Per J.</t>
  </si>
  <si>
    <t>John</t>
  </si>
  <si>
    <t>Jesper H.</t>
  </si>
  <si>
    <t>Per N.</t>
  </si>
  <si>
    <t>René</t>
  </si>
  <si>
    <t>Bo H.</t>
  </si>
  <si>
    <t>Erik P.</t>
  </si>
  <si>
    <t>Henning</t>
  </si>
  <si>
    <t>Ivar</t>
  </si>
  <si>
    <t>Jesper N.</t>
  </si>
  <si>
    <t>Carsten</t>
  </si>
  <si>
    <t>Kaj</t>
  </si>
  <si>
    <t xml:space="preserve">                Inngolf Ranking</t>
  </si>
  <si>
    <t>8-5</t>
  </si>
  <si>
    <t>15-3</t>
  </si>
  <si>
    <t>Jens</t>
  </si>
  <si>
    <t xml:space="preserve">                Puts</t>
  </si>
  <si>
    <t>manglende runder op til 18 udregnet efter 37 puts!</t>
  </si>
  <si>
    <t>Gen.snit</t>
  </si>
  <si>
    <t>13-6</t>
  </si>
  <si>
    <t>20-3 / Vintergreens</t>
  </si>
  <si>
    <t>Putte-runder</t>
  </si>
  <si>
    <t>Med 37 puts</t>
  </si>
  <si>
    <t>Runder tæller</t>
  </si>
  <si>
    <t>Søtste</t>
  </si>
  <si>
    <t>Når der spilles mindre end 18 huller</t>
  </si>
  <si>
    <t xml:space="preserve"> - udregnes put antal ud fra gennemsnittet af de spillede huller</t>
  </si>
  <si>
    <t xml:space="preserve">                Tættest Flaget</t>
  </si>
  <si>
    <t>Længste Drive</t>
  </si>
  <si>
    <t>Afstand i cm</t>
  </si>
  <si>
    <t>Hul</t>
  </si>
  <si>
    <t>Dato</t>
  </si>
  <si>
    <t>Bane</t>
  </si>
  <si>
    <t>Vejen, hul 7</t>
  </si>
  <si>
    <t>13/6</t>
  </si>
  <si>
    <t>Vejen, hul 2</t>
  </si>
  <si>
    <t>Réne</t>
  </si>
  <si>
    <t>Skoven 5</t>
  </si>
  <si>
    <t>24/4</t>
  </si>
  <si>
    <t>8/5</t>
  </si>
  <si>
    <t>Vejen, hul 15</t>
  </si>
  <si>
    <t>Vejen, hul 13</t>
  </si>
  <si>
    <t>15/5</t>
  </si>
  <si>
    <t>Jesper H</t>
  </si>
  <si>
    <t>Vejen, hul 5</t>
  </si>
  <si>
    <t>23/5</t>
  </si>
  <si>
    <t>3/4</t>
  </si>
  <si>
    <t>10/4</t>
  </si>
  <si>
    <t>5/6</t>
  </si>
  <si>
    <t>Total</t>
  </si>
  <si>
    <t>CLOSEST PIN</t>
  </si>
  <si>
    <t>Bredde i Excel</t>
  </si>
  <si>
    <t>Bredde i pixels</t>
  </si>
  <si>
    <t>Kolone</t>
  </si>
  <si>
    <t>En "bredde" i Excel = pixels</t>
  </si>
  <si>
    <t>US Open Championship</t>
  </si>
  <si>
    <t>Inngolf PGA Tour 2008 - Torsdag den 19/6 - 18 huller Stableford</t>
  </si>
  <si>
    <t>1,18 - sk. 5</t>
  </si>
  <si>
    <t>19-6</t>
  </si>
  <si>
    <t>19/6</t>
  </si>
  <si>
    <t>Travelers Championship</t>
  </si>
  <si>
    <t>Inngolf PGA Tour 2008 - Torsdag den 26/6 - 18 huller Slagspil fra rød tee</t>
  </si>
  <si>
    <t>11,00 - sk. 5</t>
  </si>
  <si>
    <t>26-6</t>
  </si>
  <si>
    <t>26/6</t>
  </si>
  <si>
    <t>Buick Open</t>
  </si>
  <si>
    <t>Inngolf PGA Tour 2008 - Torsdag den 26/6 - 18 hullerStableford</t>
  </si>
  <si>
    <t>1,15 - sk. 5</t>
  </si>
  <si>
    <t>3-7</t>
  </si>
  <si>
    <t>3/7</t>
  </si>
  <si>
    <t>137 th. Open Championship</t>
  </si>
  <si>
    <t>Inngolf PGA Tour 2008 - Torsdag den 31/7 - 18 hullerStableford</t>
  </si>
  <si>
    <t>17,40 - sk. 5</t>
  </si>
  <si>
    <t>US Bank Championship</t>
  </si>
  <si>
    <t>Inngolf PGA Tour 2008 - Torsdag den 24/7 - 18 huller Bestball</t>
  </si>
  <si>
    <t>2,25 sk. 5</t>
  </si>
  <si>
    <t>AT&amp;T National</t>
  </si>
  <si>
    <t>Inngolf PGA Tour 2008 - Torsdag den 10/7 - 18 hullerStableford</t>
  </si>
  <si>
    <t>John Deere Classic</t>
  </si>
  <si>
    <t>Inngolf PGA Tour 2008 - Torsdag den 17/7 - 18 hullerStableford</t>
  </si>
  <si>
    <t>3,80 sl. 9</t>
  </si>
  <si>
    <t>Slette 9</t>
  </si>
  <si>
    <t>17/7</t>
  </si>
  <si>
    <t>24/7</t>
  </si>
  <si>
    <t>31/7</t>
  </si>
  <si>
    <t>10-7</t>
  </si>
  <si>
    <t>17-7</t>
  </si>
  <si>
    <t>24-7</t>
  </si>
  <si>
    <t>31-7</t>
  </si>
  <si>
    <t>RBC Canadian Open</t>
  </si>
  <si>
    <t>Inngolf PGA Tour 2008 - Torsdag den 7/8 - 18 huller Stableford</t>
  </si>
  <si>
    <t>2,19 - sk. 5</t>
  </si>
  <si>
    <t>7-8</t>
  </si>
  <si>
    <t>7/8</t>
  </si>
  <si>
    <t>Ledgends Reno Tahoe Open</t>
  </si>
  <si>
    <t>Inngolf PGA Tour 2008 - Torsdag den 14/8 - 18 huller Stableford</t>
  </si>
  <si>
    <t>11,04 - sk. 5</t>
  </si>
  <si>
    <t>14-8</t>
  </si>
  <si>
    <t>14/8</t>
  </si>
  <si>
    <t>PGA Championship</t>
  </si>
  <si>
    <t>Inngolf PGA Tour 2008 - Torsdag den 21/8 - 18 huller Stableford, Ho</t>
  </si>
  <si>
    <t>15,7 - hul 3</t>
  </si>
  <si>
    <t>21-8</t>
  </si>
  <si>
    <t>Hul 3, Ho</t>
  </si>
  <si>
    <t>21/8</t>
  </si>
  <si>
    <t>Vejen</t>
  </si>
  <si>
    <t>Bridgestone Invitational</t>
  </si>
  <si>
    <t>Inngolf PGA Tour 2008 - Lørdag den 23/8 - 18 huller Stableford</t>
  </si>
  <si>
    <t>2,50 - hul 3</t>
  </si>
  <si>
    <t>3,45 hul 11</t>
  </si>
  <si>
    <t xml:space="preserve">2,40 hul 8 - 6,29 Hul 17 </t>
  </si>
  <si>
    <t>L. Drive</t>
  </si>
  <si>
    <t>Inngolf PGA Tour 2008 - Lørdag den 23/8 - 18 huller Texas Scramble</t>
  </si>
  <si>
    <t>Inngolf PGA Tour 2008 - Torsdag den 28/8 - 18 huller Stableford</t>
  </si>
  <si>
    <t>Wyndham Championship</t>
  </si>
  <si>
    <t>23-8</t>
  </si>
  <si>
    <t>28-8</t>
  </si>
  <si>
    <t>Hul 3, Holstebro</t>
  </si>
  <si>
    <t>Hul 17, Holstebro</t>
  </si>
  <si>
    <t>Hul 8, Holstebro</t>
  </si>
  <si>
    <t>Hul 11, Holstebro</t>
  </si>
  <si>
    <t>23/8</t>
  </si>
  <si>
    <t>Holstebro</t>
  </si>
  <si>
    <t>42</t>
  </si>
  <si>
    <t>49</t>
  </si>
  <si>
    <t>Tællende</t>
  </si>
  <si>
    <t>Min. tællende</t>
  </si>
  <si>
    <t>1</t>
  </si>
  <si>
    <t>De dårligste streges (markeret med rød baggrund) hvis man har spillet over 18 runder.</t>
  </si>
  <si>
    <t>LÆNGSTE DRIVE</t>
  </si>
  <si>
    <t>4-9</t>
  </si>
  <si>
    <t>11-9</t>
  </si>
  <si>
    <t>Skoven-Sletten: Per J. 14 points 29/5-08 - Sletten-Ådalen: Kristian D. 18 points 28/8-08 - Ådalen-Skoven: Jesper N. 14 points 10/4-08</t>
  </si>
  <si>
    <t>LONGEST DRIVE</t>
  </si>
  <si>
    <t>The Barcleys</t>
  </si>
  <si>
    <t>Inngolf PGA Tour 2008 - Torsdag den 4/9 - 9 huller Stableford</t>
  </si>
  <si>
    <t>Erik</t>
  </si>
  <si>
    <t>Bo</t>
  </si>
  <si>
    <t>PUTS ER IKKE TÆLLENDE</t>
  </si>
  <si>
    <t>Deutsche Bank Championship</t>
  </si>
  <si>
    <t>2</t>
  </si>
  <si>
    <t>18-9</t>
  </si>
  <si>
    <t>39</t>
  </si>
  <si>
    <t>40</t>
  </si>
  <si>
    <t>18/9</t>
  </si>
  <si>
    <t>10/7</t>
  </si>
  <si>
    <t>Inngolf PGA Tour 2008 - Torsdag den 11/9 - 16 huller Stableford</t>
  </si>
  <si>
    <t>2,73 SK  5</t>
  </si>
  <si>
    <t>3</t>
  </si>
  <si>
    <t>38</t>
  </si>
  <si>
    <t>0,95-SK 5</t>
  </si>
  <si>
    <t>The Tour  Championship</t>
  </si>
  <si>
    <t>Inngolf PGA Tour 2008 - Torsdag den 25/9 - 11 huller Stableford</t>
  </si>
  <si>
    <t>Inngolf PGA Tour 2008 - Torsdag den 18/9 - 14 huller Stableford</t>
  </si>
  <si>
    <t>25-9</t>
  </si>
  <si>
    <t>37</t>
  </si>
  <si>
    <t>4</t>
  </si>
  <si>
    <t>25/9</t>
  </si>
  <si>
    <t>7,21-Åd 2</t>
  </si>
  <si>
    <t>2-10</t>
  </si>
  <si>
    <t>9-10</t>
  </si>
  <si>
    <t>11-10</t>
  </si>
  <si>
    <t>De 18 bedste resultater tæller, resten udgår (feltet markeret med lyserød baggrund)</t>
  </si>
  <si>
    <t>36</t>
  </si>
  <si>
    <t>43</t>
  </si>
  <si>
    <t>Rene</t>
  </si>
  <si>
    <t>Ådalen 2</t>
  </si>
  <si>
    <t>2/10</t>
  </si>
  <si>
    <t>Match-play</t>
  </si>
  <si>
    <t xml:space="preserve">Match-play </t>
  </si>
  <si>
    <t>6 point</t>
  </si>
  <si>
    <t>4 point</t>
  </si>
  <si>
    <t>2 point</t>
  </si>
  <si>
    <t>5-8</t>
  </si>
  <si>
    <t>Alfred Dunhill Links Championship</t>
  </si>
  <si>
    <t>Inngolf PGA Tour 2008 - Torsdag den 2/10 - 9 huller Stableford</t>
  </si>
  <si>
    <t>World Match Play Championship</t>
  </si>
  <si>
    <t>Inngolf PGA Tour 2008 - Torsdag den 9/10 - 9 huller Stableford</t>
  </si>
  <si>
    <t>Tættest flaget</t>
  </si>
  <si>
    <t>8 x</t>
  </si>
  <si>
    <t>Inngolf Masters – The Final</t>
  </si>
  <si>
    <t>Inngolf PGA Tour 2008 - Lørdag den 11/10 - 27 huller Stableford</t>
  </si>
  <si>
    <t>ÅD2-10,03</t>
  </si>
  <si>
    <t>9/10</t>
  </si>
  <si>
    <t>MATCH PLAY</t>
  </si>
  <si>
    <t>Per N</t>
  </si>
  <si>
    <t>4 stk</t>
  </si>
  <si>
    <t>1 stk</t>
  </si>
  <si>
    <t>1 stk LD</t>
  </si>
  <si>
    <t>11/10</t>
  </si>
  <si>
    <t>Skoven 8</t>
  </si>
  <si>
    <t>Sletten 6</t>
  </si>
  <si>
    <t>Sletten 4</t>
  </si>
  <si>
    <t>Ådalen 9</t>
  </si>
  <si>
    <t>Ådalen 4</t>
  </si>
  <si>
    <t>FINAL - BGK</t>
  </si>
  <si>
    <t>5</t>
  </si>
  <si>
    <t>35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</si>
</sst>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kr.&quot;\ #,##0_);\(&quot;kr.&quot;\ #,##0\)"/>
    <numFmt numFmtId="188" formatCode="&quot;kr.&quot;\ #,##0_);[Red]\(&quot;kr.&quot;\ #,##0\)"/>
    <numFmt numFmtId="189" formatCode="&quot;kr.&quot;\ #,##0.00_);\(&quot;kr.&quot;\ #,##0.00\)"/>
    <numFmt numFmtId="190" formatCode="&quot;kr.&quot;\ #,##0.00_);[Red]\(&quot;kr.&quot;\ #,##0.00\)"/>
    <numFmt numFmtId="191" formatCode="_(&quot;kr.&quot;\ * #,##0_);_(&quot;kr.&quot;\ * \(#,##0\);_(&quot;kr.&quot;\ * &quot;-&quot;_);_(@_)"/>
    <numFmt numFmtId="192" formatCode="_(&quot;kr.&quot;\ * #,##0.00_);_(&quot;kr.&quot;\ * \(#,##0.00\);_(&quot;kr.&quot;\ * &quot;-&quot;??_);_(@_)"/>
    <numFmt numFmtId="193" formatCode="[$-406]d\.\ mmmm\ yyyy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</numFmts>
  <fonts count="44">
    <font>
      <sz val="10"/>
      <name val="Arial"/>
      <family val="0"/>
    </font>
    <font>
      <b/>
      <sz val="2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5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6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2"/>
      <name val="Verdana"/>
      <family val="2"/>
    </font>
    <font>
      <sz val="12"/>
      <color indexed="9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7"/>
      <name val="Verdana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12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9" fillId="17" borderId="2" applyNumberFormat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8" borderId="3" applyNumberFormat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17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1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 quotePrefix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82" fontId="5" fillId="0" borderId="12" xfId="0" applyNumberFormat="1" applyFont="1" applyFill="1" applyBorder="1" applyAlignment="1">
      <alignment horizontal="center" wrapText="1"/>
    </xf>
    <xf numFmtId="182" fontId="5" fillId="0" borderId="12" xfId="0" applyNumberFormat="1" applyFont="1" applyFill="1" applyBorder="1" applyAlignment="1">
      <alignment horizontal="center"/>
    </xf>
    <xf numFmtId="182" fontId="5" fillId="0" borderId="1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24" borderId="12" xfId="0" applyFont="1" applyFill="1" applyBorder="1" applyAlignment="1">
      <alignment horizontal="left" wrapText="1"/>
    </xf>
    <xf numFmtId="0" fontId="7" fillId="24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1" fontId="4" fillId="0" borderId="12" xfId="0" applyNumberFormat="1" applyFont="1" applyFill="1" applyBorder="1" applyAlignment="1" quotePrefix="1">
      <alignment horizont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4" fillId="0" borderId="12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1" fontId="12" fillId="0" borderId="16" xfId="0" applyNumberFormat="1" applyFont="1" applyBorder="1" applyAlignment="1">
      <alignment horizontal="center"/>
    </xf>
    <xf numFmtId="3" fontId="12" fillId="0" borderId="15" xfId="0" applyNumberFormat="1" applyFont="1" applyFill="1" applyBorder="1" applyAlignment="1">
      <alignment wrapText="1"/>
    </xf>
    <xf numFmtId="2" fontId="12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" fontId="0" fillId="0" borderId="18" xfId="0" applyNumberFormat="1" applyFont="1" applyBorder="1" applyAlignment="1">
      <alignment horizontal="center"/>
    </xf>
    <xf numFmtId="195" fontId="0" fillId="0" borderId="18" xfId="15" applyNumberFormat="1" applyFont="1" applyBorder="1" applyAlignment="1">
      <alignment horizontal="right"/>
    </xf>
    <xf numFmtId="2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" fontId="0" fillId="0" borderId="21" xfId="0" applyNumberFormat="1" applyFont="1" applyBorder="1" applyAlignment="1">
      <alignment horizontal="center"/>
    </xf>
    <xf numFmtId="195" fontId="0" fillId="0" borderId="21" xfId="15" applyNumberFormat="1" applyFont="1" applyBorder="1" applyAlignment="1">
      <alignment horizontal="right"/>
    </xf>
    <xf numFmtId="2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1" fontId="0" fillId="0" borderId="22" xfId="0" applyNumberFormat="1" applyFont="1" applyBorder="1" applyAlignment="1">
      <alignment horizontal="center"/>
    </xf>
    <xf numFmtId="195" fontId="0" fillId="0" borderId="22" xfId="15" applyNumberFormat="1" applyFont="1" applyBorder="1" applyAlignment="1">
      <alignment horizontal="right"/>
    </xf>
    <xf numFmtId="2" fontId="0" fillId="0" borderId="2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 textRotation="90"/>
      <protection locked="0"/>
    </xf>
    <xf numFmtId="49" fontId="6" fillId="0" borderId="0" xfId="0" applyNumberFormat="1" applyFont="1" applyBorder="1" applyAlignment="1" applyProtection="1">
      <alignment textRotation="90"/>
      <protection/>
    </xf>
    <xf numFmtId="3" fontId="6" fillId="25" borderId="12" xfId="0" applyNumberFormat="1" applyFont="1" applyFill="1" applyBorder="1" applyAlignment="1" applyProtection="1">
      <alignment horizontal="center" textRotation="90"/>
      <protection locked="0"/>
    </xf>
    <xf numFmtId="49" fontId="0" fillId="25" borderId="12" xfId="0" applyNumberFormat="1" applyFont="1" applyFill="1" applyBorder="1" applyAlignment="1" applyProtection="1">
      <alignment horizontal="center" textRotation="90"/>
      <protection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14" fillId="25" borderId="12" xfId="0" applyFont="1" applyFill="1" applyBorder="1" applyAlignment="1" applyProtection="1">
      <alignment horizontal="left" wrapText="1"/>
      <protection/>
    </xf>
    <xf numFmtId="0" fontId="15" fillId="0" borderId="0" xfId="0" applyFont="1" applyAlignment="1" applyProtection="1">
      <alignment/>
      <protection locked="0"/>
    </xf>
    <xf numFmtId="3" fontId="12" fillId="0" borderId="0" xfId="0" applyNumberFormat="1" applyFont="1" applyAlignment="1" applyProtection="1">
      <alignment horizontal="left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9" fontId="6" fillId="25" borderId="12" xfId="0" applyNumberFormat="1" applyFont="1" applyFill="1" applyBorder="1" applyAlignment="1" applyProtection="1">
      <alignment horizontal="center" textRotation="90"/>
      <protection locked="0"/>
    </xf>
    <xf numFmtId="0" fontId="12" fillId="0" borderId="0" xfId="0" applyFont="1" applyAlignment="1" applyProtection="1">
      <alignment horizontal="left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2" fontId="6" fillId="25" borderId="12" xfId="0" applyNumberFormat="1" applyFont="1" applyFill="1" applyBorder="1" applyAlignment="1" applyProtection="1">
      <alignment horizontal="center" textRotation="90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textRotation="90"/>
      <protection locked="0"/>
    </xf>
    <xf numFmtId="2" fontId="6" fillId="25" borderId="25" xfId="0" applyNumberFormat="1" applyFont="1" applyFill="1" applyBorder="1" applyAlignment="1" applyProtection="1">
      <alignment horizontal="center" textRotation="90"/>
      <protection locked="0"/>
    </xf>
    <xf numFmtId="49" fontId="6" fillId="25" borderId="25" xfId="0" applyNumberFormat="1" applyFont="1" applyFill="1" applyBorder="1" applyAlignment="1" applyProtection="1">
      <alignment horizontal="center" textRotation="90"/>
      <protection locked="0"/>
    </xf>
    <xf numFmtId="49" fontId="6" fillId="0" borderId="0" xfId="0" applyNumberFormat="1" applyFont="1" applyBorder="1" applyAlignment="1" applyProtection="1">
      <alignment horizontal="center" textRotation="90"/>
      <protection locked="0"/>
    </xf>
    <xf numFmtId="0" fontId="6" fillId="25" borderId="14" xfId="0" applyFont="1" applyFill="1" applyBorder="1" applyAlignment="1" applyProtection="1">
      <alignment/>
      <protection locked="0"/>
    </xf>
    <xf numFmtId="2" fontId="12" fillId="0" borderId="15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0" fontId="6" fillId="25" borderId="12" xfId="0" applyFont="1" applyFill="1" applyBorder="1" applyAlignment="1" applyProtection="1">
      <alignment horizontal="left"/>
      <protection/>
    </xf>
    <xf numFmtId="2" fontId="1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2" fontId="12" fillId="0" borderId="2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25" borderId="12" xfId="0" applyFont="1" applyFill="1" applyBorder="1" applyAlignment="1" applyProtection="1">
      <alignment/>
      <protection locked="0"/>
    </xf>
    <xf numFmtId="2" fontId="12" fillId="0" borderId="22" xfId="0" applyNumberFormat="1" applyFont="1" applyBorder="1" applyAlignment="1" applyProtection="1">
      <alignment horizontal="center"/>
      <protection locked="0"/>
    </xf>
    <xf numFmtId="49" fontId="0" fillId="0" borderId="22" xfId="0" applyNumberFormat="1" applyFont="1" applyBorder="1" applyAlignment="1" applyProtection="1">
      <alignment horizontal="center"/>
      <protection locked="0"/>
    </xf>
    <xf numFmtId="0" fontId="14" fillId="25" borderId="12" xfId="0" applyFont="1" applyFill="1" applyBorder="1" applyAlignment="1" applyProtection="1">
      <alignment wrapText="1"/>
      <protection/>
    </xf>
    <xf numFmtId="0" fontId="6" fillId="25" borderId="12" xfId="0" applyFont="1" applyFill="1" applyBorder="1" applyAlignment="1" applyProtection="1">
      <alignment horizontal="left"/>
      <protection locked="0"/>
    </xf>
    <xf numFmtId="1" fontId="6" fillId="0" borderId="0" xfId="0" applyNumberFormat="1" applyFont="1" applyBorder="1" applyAlignment="1" applyProtection="1">
      <alignment horizontal="center"/>
      <protection/>
    </xf>
    <xf numFmtId="0" fontId="6" fillId="25" borderId="12" xfId="0" applyFont="1" applyFill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1" fontId="18" fillId="0" borderId="12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wrapText="1"/>
    </xf>
    <xf numFmtId="3" fontId="18" fillId="0" borderId="12" xfId="0" applyNumberFormat="1" applyFont="1" applyBorder="1" applyAlignment="1">
      <alignment horizontal="right" wrapText="1"/>
    </xf>
    <xf numFmtId="2" fontId="18" fillId="0" borderId="12" xfId="0" applyNumberFormat="1" applyFont="1" applyBorder="1" applyAlignment="1">
      <alignment/>
    </xf>
    <xf numFmtId="3" fontId="18" fillId="0" borderId="22" xfId="0" applyNumberFormat="1" applyFont="1" applyBorder="1" applyAlignment="1">
      <alignment wrapText="1"/>
    </xf>
    <xf numFmtId="3" fontId="18" fillId="0" borderId="26" xfId="0" applyNumberFormat="1" applyFont="1" applyBorder="1" applyAlignment="1">
      <alignment horizontal="right" wrapText="1"/>
    </xf>
    <xf numFmtId="0" fontId="18" fillId="0" borderId="22" xfId="0" applyFont="1" applyBorder="1" applyAlignment="1">
      <alignment horizontal="left"/>
    </xf>
    <xf numFmtId="2" fontId="18" fillId="0" borderId="26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2" fontId="23" fillId="0" borderId="0" xfId="0" applyNumberFormat="1" applyFont="1" applyFill="1" applyAlignment="1">
      <alignment horizontal="left"/>
    </xf>
    <xf numFmtId="1" fontId="24" fillId="0" borderId="0" xfId="0" applyNumberFormat="1" applyFont="1" applyFill="1" applyAlignment="1">
      <alignment horizontal="center"/>
    </xf>
    <xf numFmtId="0" fontId="6" fillId="25" borderId="12" xfId="0" applyFont="1" applyFill="1" applyBorder="1" applyAlignment="1" applyProtection="1">
      <alignment horizontal="left" wrapText="1"/>
      <protection/>
    </xf>
    <xf numFmtId="1" fontId="0" fillId="0" borderId="28" xfId="0" applyNumberFormat="1" applyFont="1" applyBorder="1" applyAlignment="1" applyProtection="1">
      <alignment horizontal="center"/>
      <protection locked="0"/>
    </xf>
    <xf numFmtId="1" fontId="0" fillId="0" borderId="29" xfId="0" applyNumberFormat="1" applyFont="1" applyBorder="1" applyAlignment="1" applyProtection="1">
      <alignment horizontal="center"/>
      <protection locked="0"/>
    </xf>
    <xf numFmtId="0" fontId="6" fillId="25" borderId="12" xfId="0" applyFont="1" applyFill="1" applyBorder="1" applyAlignment="1" applyProtection="1">
      <alignment/>
      <protection/>
    </xf>
    <xf numFmtId="1" fontId="0" fillId="0" borderId="30" xfId="0" applyNumberFormat="1" applyFont="1" applyBorder="1" applyAlignment="1" applyProtection="1">
      <alignment horizontal="center"/>
      <protection locked="0"/>
    </xf>
    <xf numFmtId="1" fontId="0" fillId="0" borderId="31" xfId="0" applyNumberFormat="1" applyFont="1" applyBorder="1" applyAlignment="1" applyProtection="1">
      <alignment horizontal="center"/>
      <protection locked="0"/>
    </xf>
    <xf numFmtId="1" fontId="0" fillId="0" borderId="30" xfId="0" applyNumberFormat="1" applyFont="1" applyFill="1" applyBorder="1" applyAlignment="1" applyProtection="1">
      <alignment horizontal="center"/>
      <protection locked="0"/>
    </xf>
    <xf numFmtId="1" fontId="0" fillId="0" borderId="31" xfId="0" applyNumberFormat="1" applyFont="1" applyFill="1" applyBorder="1" applyAlignment="1" applyProtection="1">
      <alignment horizontal="center"/>
      <protection locked="0"/>
    </xf>
    <xf numFmtId="1" fontId="12" fillId="0" borderId="12" xfId="0" applyNumberFormat="1" applyFont="1" applyFill="1" applyBorder="1" applyAlignment="1" applyProtection="1">
      <alignment horizontal="center" wrapText="1"/>
      <protection/>
    </xf>
    <xf numFmtId="1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3" fontId="12" fillId="0" borderId="12" xfId="0" applyNumberFormat="1" applyFont="1" applyFill="1" applyBorder="1" applyAlignment="1" applyProtection="1">
      <alignment horizontal="right" wrapText="1"/>
      <protection/>
    </xf>
    <xf numFmtId="3" fontId="0" fillId="0" borderId="32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3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1" fontId="0" fillId="0" borderId="28" xfId="0" applyNumberFormat="1" applyFont="1" applyFill="1" applyBorder="1" applyAlignment="1" applyProtection="1">
      <alignment horizontal="center" wrapText="1"/>
      <protection/>
    </xf>
    <xf numFmtId="1" fontId="0" fillId="0" borderId="32" xfId="0" applyNumberFormat="1" applyFont="1" applyBorder="1" applyAlignment="1" applyProtection="1">
      <alignment/>
      <protection locked="0"/>
    </xf>
    <xf numFmtId="1" fontId="22" fillId="0" borderId="28" xfId="0" applyNumberFormat="1" applyFont="1" applyBorder="1" applyAlignment="1" applyProtection="1">
      <alignment/>
      <protection locked="0"/>
    </xf>
    <xf numFmtId="1" fontId="22" fillId="0" borderId="29" xfId="0" applyNumberFormat="1" applyFont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 horizontal="center" wrapText="1"/>
      <protection/>
    </xf>
    <xf numFmtId="1" fontId="22" fillId="0" borderId="30" xfId="0" applyNumberFormat="1" applyFont="1" applyBorder="1" applyAlignment="1" applyProtection="1">
      <alignment/>
      <protection locked="0"/>
    </xf>
    <xf numFmtId="1" fontId="22" fillId="0" borderId="31" xfId="0" applyNumberFormat="1" applyFont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 horizontal="center" wrapText="1"/>
      <protection/>
    </xf>
    <xf numFmtId="1" fontId="0" fillId="0" borderId="34" xfId="0" applyNumberFormat="1" applyFont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22" fillId="0" borderId="34" xfId="0" applyNumberFormat="1" applyFont="1" applyBorder="1" applyAlignment="1" applyProtection="1">
      <alignment/>
      <protection locked="0"/>
    </xf>
    <xf numFmtId="1" fontId="22" fillId="0" borderId="35" xfId="0" applyNumberFormat="1" applyFont="1" applyBorder="1" applyAlignment="1" applyProtection="1">
      <alignment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25" borderId="12" xfId="0" applyNumberFormat="1" applyFont="1" applyFill="1" applyBorder="1" applyAlignment="1" applyProtection="1">
      <alignment horizontal="center" textRotation="90"/>
      <protection locked="0"/>
    </xf>
    <xf numFmtId="1" fontId="0" fillId="0" borderId="32" xfId="0" applyNumberFormat="1" applyFont="1" applyFill="1" applyBorder="1" applyAlignment="1" applyProtection="1">
      <alignment horizontal="center" wrapText="1"/>
      <protection/>
    </xf>
    <xf numFmtId="1" fontId="0" fillId="0" borderId="33" xfId="0" applyNumberFormat="1" applyFont="1" applyFill="1" applyBorder="1" applyAlignment="1" applyProtection="1">
      <alignment horizontal="center" wrapText="1"/>
      <protection/>
    </xf>
    <xf numFmtId="1" fontId="0" fillId="0" borderId="36" xfId="0" applyNumberFormat="1" applyFont="1" applyFill="1" applyBorder="1" applyAlignment="1" applyProtection="1">
      <alignment horizontal="center" wrapText="1"/>
      <protection/>
    </xf>
    <xf numFmtId="3" fontId="6" fillId="0" borderId="0" xfId="0" applyNumberFormat="1" applyFont="1" applyFill="1" applyAlignment="1">
      <alignment/>
    </xf>
    <xf numFmtId="49" fontId="0" fillId="25" borderId="12" xfId="0" applyNumberFormat="1" applyFont="1" applyFill="1" applyBorder="1" applyAlignment="1" applyProtection="1">
      <alignment horizontal="center" textRotation="90"/>
      <protection locked="0"/>
    </xf>
    <xf numFmtId="0" fontId="14" fillId="25" borderId="19" xfId="0" applyFont="1" applyFill="1" applyBorder="1" applyAlignment="1" applyProtection="1">
      <alignment wrapText="1"/>
      <protection/>
    </xf>
    <xf numFmtId="0" fontId="14" fillId="25" borderId="22" xfId="0" applyFont="1" applyFill="1" applyBorder="1" applyAlignment="1" applyProtection="1">
      <alignment horizontal="left" wrapText="1"/>
      <protection/>
    </xf>
    <xf numFmtId="0" fontId="14" fillId="25" borderId="17" xfId="0" applyFont="1" applyFill="1" applyBorder="1" applyAlignment="1" applyProtection="1">
      <alignment horizontal="left" wrapText="1"/>
      <protection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195" fontId="12" fillId="0" borderId="18" xfId="15" applyNumberFormat="1" applyFont="1" applyBorder="1" applyAlignment="1">
      <alignment horizontal="right"/>
    </xf>
    <xf numFmtId="0" fontId="0" fillId="7" borderId="12" xfId="0" applyFont="1" applyFill="1" applyBorder="1" applyAlignment="1" applyProtection="1" quotePrefix="1">
      <alignment horizontal="center"/>
      <protection locked="0"/>
    </xf>
    <xf numFmtId="1" fontId="0" fillId="7" borderId="12" xfId="0" applyNumberFormat="1" applyFont="1" applyFill="1" applyBorder="1" applyAlignment="1" applyProtection="1" quotePrefix="1">
      <alignment horizontal="center" wrapText="1"/>
      <protection/>
    </xf>
    <xf numFmtId="1" fontId="0" fillId="0" borderId="33" xfId="0" applyNumberFormat="1" applyFont="1" applyBorder="1" applyAlignment="1" applyProtection="1">
      <alignment/>
      <protection locked="0"/>
    </xf>
    <xf numFmtId="1" fontId="0" fillId="0" borderId="36" xfId="0" applyNumberFormat="1" applyFont="1" applyBorder="1" applyAlignment="1" applyProtection="1">
      <alignment/>
      <protection locked="0"/>
    </xf>
    <xf numFmtId="2" fontId="12" fillId="7" borderId="12" xfId="0" applyNumberFormat="1" applyFont="1" applyFill="1" applyBorder="1" applyAlignment="1" applyProtection="1">
      <alignment horizontal="center" wrapText="1"/>
      <protection/>
    </xf>
    <xf numFmtId="1" fontId="0" fillId="7" borderId="28" xfId="0" applyNumberFormat="1" applyFont="1" applyFill="1" applyBorder="1" applyAlignment="1" applyProtection="1" quotePrefix="1">
      <alignment horizontal="center"/>
      <protection locked="0"/>
    </xf>
    <xf numFmtId="1" fontId="0" fillId="7" borderId="30" xfId="0" applyNumberFormat="1" applyFont="1" applyFill="1" applyBorder="1" applyAlignment="1" applyProtection="1" quotePrefix="1">
      <alignment horizontal="center"/>
      <protection locked="0"/>
    </xf>
    <xf numFmtId="1" fontId="0" fillId="7" borderId="30" xfId="0" applyNumberFormat="1" applyFont="1" applyFill="1" applyBorder="1" applyAlignment="1" applyProtection="1" quotePrefix="1">
      <alignment horizontal="center" wrapText="1"/>
      <protection/>
    </xf>
    <xf numFmtId="0" fontId="12" fillId="0" borderId="0" xfId="0" applyFont="1" applyAlignment="1" applyProtection="1">
      <alignment horizontal="center"/>
      <protection locked="0"/>
    </xf>
    <xf numFmtId="16" fontId="12" fillId="0" borderId="0" xfId="0" applyNumberFormat="1" applyFont="1" applyAlignment="1" applyProtection="1" quotePrefix="1">
      <alignment horizontal="center"/>
      <protection locked="0"/>
    </xf>
    <xf numFmtId="3" fontId="12" fillId="0" borderId="0" xfId="0" applyNumberFormat="1" applyFont="1" applyAlignment="1" applyProtection="1" quotePrefix="1">
      <alignment horizontal="center"/>
      <protection locked="0"/>
    </xf>
    <xf numFmtId="3" fontId="1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" fontId="0" fillId="7" borderId="28" xfId="0" applyNumberFormat="1" applyFont="1" applyFill="1" applyBorder="1" applyAlignment="1" applyProtection="1" quotePrefix="1">
      <alignment horizontal="center" wrapText="1"/>
      <protection/>
    </xf>
    <xf numFmtId="0" fontId="12" fillId="4" borderId="13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16" fontId="0" fillId="0" borderId="12" xfId="0" applyNumberFormat="1" applyFont="1" applyBorder="1" applyAlignment="1" quotePrefix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5" borderId="4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13" fillId="25" borderId="41" xfId="0" applyFont="1" applyFill="1" applyBorder="1" applyAlignment="1">
      <alignment horizontal="center" vertical="center"/>
    </xf>
    <xf numFmtId="0" fontId="13" fillId="25" borderId="4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9" fillId="18" borderId="11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/>
    </xf>
    <xf numFmtId="0" fontId="19" fillId="18" borderId="4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7" fillId="24" borderId="4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0" fontId="7" fillId="24" borderId="44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1" fontId="0" fillId="0" borderId="30" xfId="0" applyNumberFormat="1" applyFont="1" applyBorder="1" applyAlignment="1" applyProtection="1" quotePrefix="1">
      <alignment horizontal="center"/>
      <protection locked="0"/>
    </xf>
    <xf numFmtId="0" fontId="12" fillId="0" borderId="1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171450</xdr:rowOff>
    </xdr:from>
    <xdr:to>
      <xdr:col>1</xdr:col>
      <xdr:colOff>685800</xdr:colOff>
      <xdr:row>1</xdr:row>
      <xdr:rowOff>685800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57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69913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69913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69913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33</xdr:row>
      <xdr:rowOff>161925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609725" y="79914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33</xdr:row>
      <xdr:rowOff>161925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609725" y="79914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171450</xdr:rowOff>
    </xdr:from>
    <xdr:to>
      <xdr:col>1</xdr:col>
      <xdr:colOff>685800</xdr:colOff>
      <xdr:row>1</xdr:row>
      <xdr:rowOff>685800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57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209550</xdr:rowOff>
    </xdr:from>
    <xdr:to>
      <xdr:col>1</xdr:col>
      <xdr:colOff>685800</xdr:colOff>
      <xdr:row>1</xdr:row>
      <xdr:rowOff>819150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238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8295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32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6009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73723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285750</xdr:rowOff>
    </xdr:from>
    <xdr:to>
      <xdr:col>1</xdr:col>
      <xdr:colOff>733425</xdr:colOff>
      <xdr:row>1</xdr:row>
      <xdr:rowOff>800100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42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200025</xdr:colOff>
      <xdr:row>1</xdr:row>
      <xdr:rowOff>285750</xdr:rowOff>
    </xdr:from>
    <xdr:to>
      <xdr:col>6</xdr:col>
      <xdr:colOff>733425</xdr:colOff>
      <xdr:row>1</xdr:row>
      <xdr:rowOff>800100</xdr:rowOff>
    </xdr:to>
    <xdr:pic>
      <xdr:nvPicPr>
        <xdr:cNvPr id="2" name="Picture 3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2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69913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69913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69913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69913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1581150" y="699135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123825</xdr:rowOff>
    </xdr:from>
    <xdr:to>
      <xdr:col>0</xdr:col>
      <xdr:colOff>723900</xdr:colOff>
      <xdr:row>1</xdr:row>
      <xdr:rowOff>219075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showZeros="0" tabSelected="1" zoomScale="85" zoomScaleNormal="85" zoomScalePageLayoutView="0" workbookViewId="0" topLeftCell="B1">
      <selection activeCell="R15" sqref="R15"/>
    </sheetView>
  </sheetViews>
  <sheetFormatPr defaultColWidth="9.140625" defaultRowHeight="12.75"/>
  <cols>
    <col min="1" max="1" width="4.7109375" style="19" hidden="1" customWidth="1"/>
    <col min="2" max="2" width="4.00390625" style="19" bestFit="1" customWidth="1"/>
    <col min="3" max="3" width="12.00390625" style="74" customWidth="1"/>
    <col min="4" max="4" width="6.8515625" style="20" customWidth="1"/>
    <col min="5" max="5" width="5.421875" style="20" customWidth="1"/>
    <col min="6" max="6" width="6.00390625" style="19" customWidth="1"/>
    <col min="7" max="7" width="11.421875" style="19" customWidth="1"/>
    <col min="8" max="8" width="12.421875" style="75" customWidth="1"/>
    <col min="9" max="9" width="6.8515625" style="19" customWidth="1"/>
    <col min="10" max="10" width="4.00390625" style="19" bestFit="1" customWidth="1"/>
    <col min="11" max="11" width="9.421875" style="19" customWidth="1"/>
    <col min="12" max="12" width="6.421875" style="76" customWidth="1"/>
    <col min="13" max="13" width="6.00390625" style="19" customWidth="1"/>
    <col min="14" max="14" width="5.7109375" style="19" customWidth="1"/>
    <col min="15" max="15" width="9.421875" style="19" customWidth="1"/>
    <col min="16" max="16" width="8.8515625" style="76" customWidth="1"/>
    <col min="17" max="16384" width="9.140625" style="19" customWidth="1"/>
  </cols>
  <sheetData>
    <row r="1" spans="2:16" ht="23.25" customHeight="1">
      <c r="B1" s="219" t="s">
        <v>96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="49" customFormat="1" ht="10.5" customHeight="1"/>
    <row r="3" spans="2:16" s="51" customFormat="1" ht="15" thickBot="1">
      <c r="B3" s="220" t="s">
        <v>97</v>
      </c>
      <c r="C3" s="221"/>
      <c r="D3" s="222"/>
      <c r="E3" s="50"/>
      <c r="F3" s="220" t="s">
        <v>98</v>
      </c>
      <c r="G3" s="221"/>
      <c r="H3" s="222"/>
      <c r="I3" s="30"/>
      <c r="J3" s="220" t="s">
        <v>99</v>
      </c>
      <c r="K3" s="221"/>
      <c r="L3" s="222"/>
      <c r="M3" s="30"/>
      <c r="N3" s="220" t="s">
        <v>100</v>
      </c>
      <c r="O3" s="221"/>
      <c r="P3" s="222"/>
    </row>
    <row r="4" spans="2:16" ht="18" customHeight="1">
      <c r="B4" s="52">
        <v>1</v>
      </c>
      <c r="C4" s="240" t="str">
        <f>Point!B3</f>
        <v>Robin</v>
      </c>
      <c r="D4" s="54">
        <f>Point!C3</f>
        <v>149</v>
      </c>
      <c r="E4" s="36"/>
      <c r="F4" s="52">
        <v>1</v>
      </c>
      <c r="G4" s="55" t="str">
        <f>Money!B3</f>
        <v>Robin</v>
      </c>
      <c r="H4" s="188">
        <f>Money!C3</f>
        <v>27882500</v>
      </c>
      <c r="I4" s="36"/>
      <c r="J4" s="52">
        <v>1</v>
      </c>
      <c r="K4" s="53" t="str">
        <f>Puts!B3</f>
        <v>Per J.</v>
      </c>
      <c r="L4" s="56">
        <f>Puts!C3</f>
        <v>30.72222222222222</v>
      </c>
      <c r="M4" s="36"/>
      <c r="N4" s="52">
        <v>1</v>
      </c>
      <c r="O4" s="53" t="str">
        <f>'Tæt-flag'!B3</f>
        <v>Carsten</v>
      </c>
      <c r="P4" s="56">
        <f>'Tæt-flag'!C3</f>
        <v>0.44</v>
      </c>
    </row>
    <row r="5" spans="2:16" ht="18" customHeight="1">
      <c r="B5" s="57">
        <v>2</v>
      </c>
      <c r="C5" s="241" t="str">
        <f>Point!B4</f>
        <v>Morten</v>
      </c>
      <c r="D5" s="59">
        <f>Point!C4</f>
        <v>113</v>
      </c>
      <c r="E5" s="36"/>
      <c r="F5" s="57">
        <v>2</v>
      </c>
      <c r="G5" s="58" t="str">
        <f>Money!B4</f>
        <v>Børge</v>
      </c>
      <c r="H5" s="60">
        <f>Money!C4</f>
        <v>21715000</v>
      </c>
      <c r="I5" s="36"/>
      <c r="J5" s="57">
        <v>2</v>
      </c>
      <c r="K5" s="58" t="str">
        <f>Puts!B4</f>
        <v>Robin</v>
      </c>
      <c r="L5" s="61">
        <f>Puts!C4</f>
        <v>31.77777777777778</v>
      </c>
      <c r="M5" s="36"/>
      <c r="N5" s="57">
        <v>2</v>
      </c>
      <c r="O5" s="58" t="str">
        <f>'Tæt-flag'!B4</f>
        <v>Morten</v>
      </c>
      <c r="P5" s="61">
        <f>'Tæt-flag'!C4</f>
        <v>0.95</v>
      </c>
    </row>
    <row r="6" spans="2:16" ht="18" customHeight="1" thickBot="1">
      <c r="B6" s="62">
        <v>3</v>
      </c>
      <c r="C6" s="242" t="str">
        <f>Point!B5</f>
        <v>Per J.</v>
      </c>
      <c r="D6" s="64">
        <f>Point!C5</f>
        <v>111</v>
      </c>
      <c r="E6" s="36"/>
      <c r="F6" s="62">
        <v>3</v>
      </c>
      <c r="G6" s="63" t="str">
        <f>Money!B5</f>
        <v>Carsten</v>
      </c>
      <c r="H6" s="65">
        <f>Money!C5</f>
        <v>20997500</v>
      </c>
      <c r="I6" s="36"/>
      <c r="J6" s="62">
        <v>3</v>
      </c>
      <c r="K6" s="63" t="str">
        <f>Puts!B5</f>
        <v>Børge</v>
      </c>
      <c r="L6" s="66">
        <f>Puts!C5</f>
        <v>31.833333333333332</v>
      </c>
      <c r="M6" s="36"/>
      <c r="N6" s="62">
        <v>3</v>
      </c>
      <c r="O6" s="63" t="str">
        <f>'Tæt-flag'!B5</f>
        <v>Réne</v>
      </c>
      <c r="P6" s="66">
        <f>'Tæt-flag'!C5</f>
        <v>1.15</v>
      </c>
    </row>
    <row r="7" spans="2:16" ht="18" customHeight="1">
      <c r="B7" s="67">
        <v>4</v>
      </c>
      <c r="C7" s="243" t="str">
        <f>Point!B6</f>
        <v>John</v>
      </c>
      <c r="D7" s="69">
        <f>Point!C6</f>
        <v>111</v>
      </c>
      <c r="E7" s="36"/>
      <c r="F7" s="67">
        <v>4</v>
      </c>
      <c r="G7" s="68" t="str">
        <f>Money!B6</f>
        <v>Morten</v>
      </c>
      <c r="H7" s="70">
        <f>Money!C6</f>
        <v>19573334</v>
      </c>
      <c r="I7" s="36"/>
      <c r="J7" s="67">
        <v>4</v>
      </c>
      <c r="K7" s="68" t="str">
        <f>Puts!B6</f>
        <v>Carsten L.</v>
      </c>
      <c r="L7" s="71">
        <f>Puts!C6</f>
        <v>32.5</v>
      </c>
      <c r="M7" s="36"/>
      <c r="N7" s="67">
        <v>4</v>
      </c>
      <c r="O7" s="68" t="str">
        <f>'Tæt-flag'!B6</f>
        <v>Børge</v>
      </c>
      <c r="P7" s="71">
        <f>'Tæt-flag'!C6</f>
        <v>1.16</v>
      </c>
    </row>
    <row r="8" spans="2:16" ht="18" customHeight="1">
      <c r="B8" s="72">
        <v>5</v>
      </c>
      <c r="C8" s="243" t="str">
        <f>Point!B7</f>
        <v>Carsten</v>
      </c>
      <c r="D8" s="69">
        <f>Point!C7</f>
        <v>108</v>
      </c>
      <c r="E8" s="36"/>
      <c r="F8" s="72">
        <v>5</v>
      </c>
      <c r="G8" s="68" t="str">
        <f>Money!B7</f>
        <v>Per J.</v>
      </c>
      <c r="H8" s="70">
        <f>Money!C7</f>
        <v>19329167</v>
      </c>
      <c r="I8" s="36"/>
      <c r="J8" s="72">
        <v>5</v>
      </c>
      <c r="K8" s="58" t="str">
        <f>Puts!B7</f>
        <v>Søren</v>
      </c>
      <c r="L8" s="73">
        <f>Puts!C7</f>
        <v>33.833333333333336</v>
      </c>
      <c r="M8" s="36"/>
      <c r="N8" s="72">
        <v>5</v>
      </c>
      <c r="O8" s="58" t="str">
        <f>'Tæt-flag'!B7</f>
        <v>Réne</v>
      </c>
      <c r="P8" s="73">
        <f>'Tæt-flag'!C7</f>
        <v>1.18</v>
      </c>
    </row>
    <row r="9" spans="2:16" ht="18" customHeight="1">
      <c r="B9" s="72">
        <v>6</v>
      </c>
      <c r="C9" s="243" t="str">
        <f>Point!B8</f>
        <v>Søren</v>
      </c>
      <c r="D9" s="69">
        <f>Point!C8</f>
        <v>103</v>
      </c>
      <c r="E9" s="36"/>
      <c r="F9" s="72">
        <v>6</v>
      </c>
      <c r="G9" s="68" t="str">
        <f>Money!B8</f>
        <v>John</v>
      </c>
      <c r="H9" s="70">
        <f>Money!C8</f>
        <v>18312500</v>
      </c>
      <c r="I9" s="36"/>
      <c r="J9" s="72">
        <v>6</v>
      </c>
      <c r="K9" s="58" t="str">
        <f>Puts!B8</f>
        <v>Morten</v>
      </c>
      <c r="L9" s="73">
        <f>Puts!C8</f>
        <v>34.111111111111114</v>
      </c>
      <c r="M9" s="36"/>
      <c r="N9" s="72">
        <v>6</v>
      </c>
      <c r="O9" s="58" t="str">
        <f>'Tæt-flag'!B8</f>
        <v>Per J.</v>
      </c>
      <c r="P9" s="73">
        <f>'Tæt-flag'!C8</f>
        <v>1.69</v>
      </c>
    </row>
    <row r="10" spans="2:16" ht="18" customHeight="1">
      <c r="B10" s="72">
        <v>7</v>
      </c>
      <c r="C10" s="243" t="str">
        <f>Point!B9</f>
        <v>Børge</v>
      </c>
      <c r="D10" s="69">
        <f>Point!C9</f>
        <v>100</v>
      </c>
      <c r="E10" s="36"/>
      <c r="F10" s="72">
        <v>7</v>
      </c>
      <c r="G10" s="68" t="str">
        <f>Money!B9</f>
        <v>Søren</v>
      </c>
      <c r="H10" s="70">
        <f>Money!C9</f>
        <v>18101668</v>
      </c>
      <c r="I10" s="36"/>
      <c r="J10" s="72">
        <v>7</v>
      </c>
      <c r="K10" s="58" t="str">
        <f>Puts!B9</f>
        <v>René</v>
      </c>
      <c r="L10" s="73">
        <f>Puts!C9</f>
        <v>35.333333333333336</v>
      </c>
      <c r="M10" s="36"/>
      <c r="N10" s="72">
        <v>7</v>
      </c>
      <c r="O10" s="58" t="str">
        <f>'Tæt-flag'!B9</f>
        <v>Kristian</v>
      </c>
      <c r="P10" s="73">
        <f>'Tæt-flag'!C9</f>
        <v>1.82</v>
      </c>
    </row>
    <row r="11" spans="2:16" ht="18" customHeight="1">
      <c r="B11" s="72">
        <v>8</v>
      </c>
      <c r="C11" s="243" t="str">
        <f>Point!B10</f>
        <v>Kristian</v>
      </c>
      <c r="D11" s="69">
        <f>Point!C10</f>
        <v>74</v>
      </c>
      <c r="E11" s="36"/>
      <c r="F11" s="72">
        <v>8</v>
      </c>
      <c r="G11" s="68" t="str">
        <f>Money!B10</f>
        <v>Jens</v>
      </c>
      <c r="H11" s="70">
        <f>Money!C10</f>
        <v>11610000</v>
      </c>
      <c r="I11" s="36"/>
      <c r="J11" s="72">
        <v>8</v>
      </c>
      <c r="K11" s="58" t="str">
        <f>Puts!B10</f>
        <v>Jens</v>
      </c>
      <c r="L11" s="73">
        <f>Puts!C10</f>
        <v>36.05555555555556</v>
      </c>
      <c r="M11" s="36"/>
      <c r="N11" s="72">
        <v>8</v>
      </c>
      <c r="O11" s="58" t="str">
        <f>'Tæt-flag'!B10</f>
        <v>Réne</v>
      </c>
      <c r="P11" s="73">
        <f>'Tæt-flag'!C10</f>
        <v>2.19</v>
      </c>
    </row>
    <row r="12" spans="2:16" ht="18" customHeight="1">
      <c r="B12" s="72">
        <v>9</v>
      </c>
      <c r="C12" s="243" t="str">
        <f>Point!B11</f>
        <v>Jens</v>
      </c>
      <c r="D12" s="69">
        <f>Point!C11</f>
        <v>58</v>
      </c>
      <c r="E12" s="36"/>
      <c r="F12" s="72">
        <v>9</v>
      </c>
      <c r="G12" s="68" t="str">
        <f>Money!B11</f>
        <v>Kristian</v>
      </c>
      <c r="H12" s="70">
        <f>Money!C11</f>
        <v>11520833</v>
      </c>
      <c r="I12" s="36"/>
      <c r="J12" s="72">
        <v>9</v>
      </c>
      <c r="K12" s="58" t="str">
        <f>Puts!B11</f>
        <v>Erik P.</v>
      </c>
      <c r="L12" s="73">
        <f>Puts!C11</f>
        <v>36.166666666666664</v>
      </c>
      <c r="M12" s="36"/>
      <c r="N12" s="72">
        <v>9</v>
      </c>
      <c r="O12" s="58" t="str">
        <f>'Tæt-flag'!B11</f>
        <v>Morten</v>
      </c>
      <c r="P12" s="73">
        <f>'Tæt-flag'!C11</f>
        <v>2.25</v>
      </c>
    </row>
    <row r="13" spans="2:16" ht="18" customHeight="1" thickBot="1">
      <c r="B13" s="72">
        <v>10</v>
      </c>
      <c r="C13" s="243" t="str">
        <f>Point!B12</f>
        <v>Ivar</v>
      </c>
      <c r="D13" s="69">
        <f>Point!C12</f>
        <v>49</v>
      </c>
      <c r="E13" s="36"/>
      <c r="F13" s="72">
        <v>10</v>
      </c>
      <c r="G13" s="68" t="str">
        <f>Money!B12</f>
        <v>René</v>
      </c>
      <c r="H13" s="70">
        <f>Money!C12</f>
        <v>8043334</v>
      </c>
      <c r="I13" s="36"/>
      <c r="J13" s="72">
        <v>10</v>
      </c>
      <c r="K13" s="58" t="str">
        <f>Puts!B12</f>
        <v>John</v>
      </c>
      <c r="L13" s="73">
        <f>Puts!C12</f>
        <v>36.611111111111114</v>
      </c>
      <c r="M13" s="36"/>
      <c r="N13" s="220" t="s">
        <v>308</v>
      </c>
      <c r="O13" s="221"/>
      <c r="P13" s="222"/>
    </row>
    <row r="14" spans="2:16" ht="18" customHeight="1" thickBot="1">
      <c r="B14" s="72">
        <v>11</v>
      </c>
      <c r="C14" s="243" t="str">
        <f>Point!B13</f>
        <v>René</v>
      </c>
      <c r="D14" s="69">
        <f>Point!C13</f>
        <v>43</v>
      </c>
      <c r="E14" s="36"/>
      <c r="F14" s="72">
        <v>11</v>
      </c>
      <c r="G14" s="68" t="str">
        <f>Money!B13</f>
        <v>Ivar</v>
      </c>
      <c r="H14" s="70">
        <f>Money!C13</f>
        <v>7068333</v>
      </c>
      <c r="I14" s="36"/>
      <c r="J14" s="72">
        <v>11</v>
      </c>
      <c r="K14" s="58" t="str">
        <f>Puts!B13</f>
        <v>Ivar</v>
      </c>
      <c r="L14" s="73">
        <f>Puts!C13</f>
        <v>36.666666666666664</v>
      </c>
      <c r="M14" s="36"/>
      <c r="N14" s="208">
        <v>1</v>
      </c>
      <c r="O14" s="209" t="s">
        <v>119</v>
      </c>
      <c r="P14" s="210"/>
    </row>
    <row r="15" spans="2:16" ht="18" customHeight="1">
      <c r="B15" s="72">
        <v>12</v>
      </c>
      <c r="C15" s="243" t="str">
        <f>Point!B14</f>
        <v>Erik</v>
      </c>
      <c r="D15" s="69">
        <f>Point!C14</f>
        <v>42</v>
      </c>
      <c r="E15" s="36"/>
      <c r="F15" s="72">
        <v>12</v>
      </c>
      <c r="G15" s="68" t="str">
        <f>Money!B14</f>
        <v>Per N.</v>
      </c>
      <c r="H15" s="70">
        <f>Money!C14</f>
        <v>6193334</v>
      </c>
      <c r="I15" s="36"/>
      <c r="J15" s="72">
        <v>12</v>
      </c>
      <c r="K15" s="58" t="str">
        <f>Puts!B14</f>
        <v>Henning</v>
      </c>
      <c r="L15" s="73">
        <f>Puts!C14</f>
        <v>36.888888888888886</v>
      </c>
      <c r="M15" s="36"/>
      <c r="N15" s="67">
        <v>2</v>
      </c>
      <c r="O15" s="211" t="s">
        <v>309</v>
      </c>
      <c r="P15" s="212"/>
    </row>
    <row r="16" spans="2:16" ht="18" customHeight="1">
      <c r="B16" s="72">
        <v>13</v>
      </c>
      <c r="C16" s="243" t="str">
        <f>Point!B15</f>
        <v>Per N.</v>
      </c>
      <c r="D16" s="69">
        <f>Point!C15</f>
        <v>39</v>
      </c>
      <c r="E16" s="36"/>
      <c r="F16" s="72">
        <v>13</v>
      </c>
      <c r="G16" s="68" t="str">
        <f>Money!B15</f>
        <v>Erik</v>
      </c>
      <c r="H16" s="70">
        <f>Money!C15</f>
        <v>6051667</v>
      </c>
      <c r="I16" s="36"/>
      <c r="J16" s="72">
        <v>13</v>
      </c>
      <c r="K16" s="58" t="str">
        <f>Puts!B15</f>
        <v>Bo H.</v>
      </c>
      <c r="L16" s="73">
        <f>Puts!C15</f>
        <v>37.111111111111114</v>
      </c>
      <c r="M16" s="36"/>
      <c r="N16" s="207" t="s">
        <v>116</v>
      </c>
      <c r="O16" s="213" t="s">
        <v>125</v>
      </c>
      <c r="P16" s="214"/>
    </row>
    <row r="17" spans="2:16" ht="18" customHeight="1">
      <c r="B17" s="72">
        <v>14</v>
      </c>
      <c r="C17" s="243" t="str">
        <f>Point!B16</f>
        <v>Henning</v>
      </c>
      <c r="D17" s="69">
        <f>Point!C16</f>
        <v>33</v>
      </c>
      <c r="E17" s="36"/>
      <c r="F17" s="72">
        <v>14</v>
      </c>
      <c r="G17" s="68" t="str">
        <f>Money!B16</f>
        <v>Henning</v>
      </c>
      <c r="H17" s="70">
        <f>Money!C16</f>
        <v>5440000</v>
      </c>
      <c r="I17" s="36"/>
      <c r="J17" s="72">
        <v>14</v>
      </c>
      <c r="K17" s="58" t="str">
        <f>Puts!B16</f>
        <v>Jesper H.</v>
      </c>
      <c r="L17" s="73">
        <f>Puts!C16</f>
        <v>37.27777777777778</v>
      </c>
      <c r="M17" s="36"/>
      <c r="N17" s="207" t="s">
        <v>116</v>
      </c>
      <c r="O17" s="213" t="s">
        <v>134</v>
      </c>
      <c r="P17" s="214"/>
    </row>
    <row r="18" spans="2:16" ht="18" customHeight="1">
      <c r="B18" s="72">
        <v>15</v>
      </c>
      <c r="C18" s="243" t="str">
        <f>Point!B17</f>
        <v>Bo</v>
      </c>
      <c r="D18" s="69">
        <f>Point!C17</f>
        <v>28</v>
      </c>
      <c r="E18" s="36"/>
      <c r="F18" s="72">
        <v>15</v>
      </c>
      <c r="G18" s="68" t="str">
        <f>Money!B17</f>
        <v>Bo</v>
      </c>
      <c r="H18" s="70">
        <f>Money!C17</f>
        <v>4099999</v>
      </c>
      <c r="I18" s="36"/>
      <c r="J18" s="72">
        <v>15</v>
      </c>
      <c r="K18" s="58" t="str">
        <f>Puts!B17</f>
        <v>Kristian</v>
      </c>
      <c r="L18" s="73">
        <f>Puts!C17</f>
        <v>37.666666666666664</v>
      </c>
      <c r="M18" s="36"/>
      <c r="N18" s="223" t="s">
        <v>253</v>
      </c>
      <c r="O18" s="224"/>
      <c r="P18" s="205"/>
    </row>
    <row r="19" spans="2:16" ht="18" customHeight="1">
      <c r="B19" s="72">
        <v>16</v>
      </c>
      <c r="C19" s="243" t="str">
        <f>Point!B18</f>
        <v>Jesper N.</v>
      </c>
      <c r="D19" s="69">
        <f>Point!C18</f>
        <v>20</v>
      </c>
      <c r="E19" s="36"/>
      <c r="F19" s="72">
        <v>16</v>
      </c>
      <c r="G19" s="68" t="str">
        <f>Money!B18</f>
        <v>Jesper H.</v>
      </c>
      <c r="H19" s="70">
        <f>Money!C18</f>
        <v>3150000</v>
      </c>
      <c r="I19" s="36"/>
      <c r="J19" s="72">
        <v>16</v>
      </c>
      <c r="K19" s="58" t="str">
        <f>Puts!B18</f>
        <v>Per N.</v>
      </c>
      <c r="L19" s="73">
        <f>Puts!C18</f>
        <v>38.111111111111114</v>
      </c>
      <c r="M19" s="36"/>
      <c r="N19" s="140" t="str">
        <f>'Tæt-flag'!I3</f>
        <v>13/6</v>
      </c>
      <c r="O19" s="58" t="str">
        <f>'Tæt-flag'!G3</f>
        <v>Søren</v>
      </c>
      <c r="P19" s="73" t="str">
        <f>'Tæt-flag'!H3</f>
        <v>Vejen</v>
      </c>
    </row>
    <row r="20" spans="2:16" ht="18" customHeight="1">
      <c r="B20" s="72">
        <v>17</v>
      </c>
      <c r="C20" s="68" t="str">
        <f>Point!B19</f>
        <v>Jesper H.</v>
      </c>
      <c r="D20" s="69">
        <f>Point!C19</f>
        <v>16</v>
      </c>
      <c r="E20" s="36"/>
      <c r="F20" s="72">
        <v>17</v>
      </c>
      <c r="G20" s="68" t="str">
        <f>Money!B19</f>
        <v>Jesper N.</v>
      </c>
      <c r="H20" s="70">
        <f>Money!C19</f>
        <v>3061667</v>
      </c>
      <c r="I20" s="36"/>
      <c r="J20" s="72">
        <v>17</v>
      </c>
      <c r="K20" s="58" t="str">
        <f>Puts!B19</f>
        <v>Kaj</v>
      </c>
      <c r="L20" s="73">
        <f>Puts!C19</f>
        <v>38.166666666666664</v>
      </c>
      <c r="M20" s="36"/>
      <c r="N20" s="140" t="str">
        <f>'Tæt-flag'!I4</f>
        <v>23/8</v>
      </c>
      <c r="O20" s="58" t="str">
        <f>'Tæt-flag'!G4</f>
        <v>Søren</v>
      </c>
      <c r="P20" s="73" t="str">
        <f>'Tæt-flag'!H4</f>
        <v>Holstebro</v>
      </c>
    </row>
    <row r="21" spans="2:16" ht="18" customHeight="1">
      <c r="B21" s="72">
        <v>18</v>
      </c>
      <c r="C21" s="68" t="str">
        <f>Point!B20</f>
        <v>Kaj</v>
      </c>
      <c r="D21" s="69">
        <f>Point!C20</f>
        <v>0</v>
      </c>
      <c r="E21" s="36"/>
      <c r="F21" s="72">
        <v>18</v>
      </c>
      <c r="G21" s="68" t="str">
        <f>Money!B20</f>
        <v>Kaj</v>
      </c>
      <c r="H21" s="70">
        <f>Money!C20</f>
        <v>0</v>
      </c>
      <c r="I21" s="36"/>
      <c r="J21" s="72">
        <v>18</v>
      </c>
      <c r="K21" s="58" t="str">
        <f>Puts!B20</f>
        <v>Jesper N.</v>
      </c>
      <c r="L21" s="73">
        <f>Puts!C20</f>
        <v>38.22222222222222</v>
      </c>
      <c r="M21" s="36"/>
      <c r="N21" s="140" t="str">
        <f>'Tæt-flag'!I5</f>
        <v>11/10</v>
      </c>
      <c r="O21" s="58" t="str">
        <f>'Tæt-flag'!G5</f>
        <v>Jens</v>
      </c>
      <c r="P21" s="73" t="str">
        <f>'Tæt-flag'!H5</f>
        <v>FINAL - BGK</v>
      </c>
    </row>
    <row r="23" spans="2:17" s="51" customFormat="1" ht="15">
      <c r="B23" s="217" t="s">
        <v>101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19"/>
    </row>
    <row r="24" spans="2:16" ht="14.25">
      <c r="B24" s="215" t="s">
        <v>102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</row>
    <row r="25" spans="2:16" ht="14.25">
      <c r="B25" s="215" t="s">
        <v>256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</row>
  </sheetData>
  <sheetProtection/>
  <mergeCells count="14">
    <mergeCell ref="B25:P25"/>
    <mergeCell ref="B23:P23"/>
    <mergeCell ref="B1:P1"/>
    <mergeCell ref="B24:P24"/>
    <mergeCell ref="N3:P3"/>
    <mergeCell ref="J3:L3"/>
    <mergeCell ref="F3:H3"/>
    <mergeCell ref="B3:D3"/>
    <mergeCell ref="N18:P18"/>
    <mergeCell ref="N13:P13"/>
    <mergeCell ref="O14:P14"/>
    <mergeCell ref="O15:P15"/>
    <mergeCell ref="O16:P16"/>
    <mergeCell ref="O17:P17"/>
  </mergeCells>
  <printOptions horizontalCentered="1" verticalCentered="1"/>
  <pageMargins left="0.3937007874015748" right="0.3937007874015748" top="0.3937007874015748" bottom="0.3937007874015748" header="0.11811023622047245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zoomScalePageLayoutView="0" workbookViewId="0" topLeftCell="A1">
      <selection activeCell="M19" sqref="M19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2" width="9.140625" style="36" customWidth="1"/>
    <col min="13" max="13" width="11.7109375" style="36" bestFit="1" customWidth="1"/>
    <col min="14" max="16384" width="9.140625" style="36" customWidth="1"/>
  </cols>
  <sheetData>
    <row r="1" spans="2:9" s="30" customFormat="1" ht="33" customHeight="1">
      <c r="B1" s="1"/>
      <c r="C1" s="1"/>
      <c r="E1" s="2" t="s">
        <v>275</v>
      </c>
      <c r="G1" s="1"/>
      <c r="H1" s="1"/>
      <c r="I1" s="1"/>
    </row>
    <row r="2" spans="2:9" s="30" customFormat="1" ht="29.25" customHeight="1">
      <c r="B2" s="3"/>
      <c r="C2" s="3"/>
      <c r="E2" s="4" t="s">
        <v>276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142" t="s">
        <v>51</v>
      </c>
      <c r="K3" s="33"/>
      <c r="M3" s="33"/>
    </row>
    <row r="4" spans="1:10" s="35" customFormat="1" ht="18" customHeight="1">
      <c r="A4" s="13" t="s">
        <v>16</v>
      </c>
      <c r="B4" s="25">
        <v>5.7</v>
      </c>
      <c r="C4" s="8">
        <v>44</v>
      </c>
      <c r="D4" s="45">
        <v>20</v>
      </c>
      <c r="E4" s="15"/>
      <c r="F4" s="16">
        <v>1</v>
      </c>
      <c r="G4" s="16">
        <v>10</v>
      </c>
      <c r="H4" s="16">
        <v>1</v>
      </c>
      <c r="I4" s="10">
        <v>1625000</v>
      </c>
      <c r="J4" s="143">
        <f aca="true" t="shared" si="0" ref="J4:J21">ROUND(D4*18/11,0)</f>
        <v>33</v>
      </c>
    </row>
    <row r="5" spans="1:10" s="35" customFormat="1" ht="18" customHeight="1">
      <c r="A5" s="13" t="s">
        <v>11</v>
      </c>
      <c r="B5" s="26">
        <v>19</v>
      </c>
      <c r="C5" s="14">
        <v>47</v>
      </c>
      <c r="D5" s="45">
        <v>19</v>
      </c>
      <c r="E5" s="15"/>
      <c r="F5" s="16">
        <v>2</v>
      </c>
      <c r="G5" s="16">
        <v>8</v>
      </c>
      <c r="H5" s="16" t="s">
        <v>28</v>
      </c>
      <c r="I5" s="10">
        <v>1137500</v>
      </c>
      <c r="J5" s="143">
        <f t="shared" si="0"/>
        <v>31</v>
      </c>
    </row>
    <row r="6" spans="1:10" s="35" customFormat="1" ht="18" customHeight="1">
      <c r="A6" s="13" t="s">
        <v>8</v>
      </c>
      <c r="B6" s="26">
        <v>10.6</v>
      </c>
      <c r="C6" s="14">
        <v>47.1</v>
      </c>
      <c r="D6" s="45">
        <v>18</v>
      </c>
      <c r="E6" s="15"/>
      <c r="F6" s="9">
        <v>3</v>
      </c>
      <c r="G6" s="9">
        <v>6</v>
      </c>
      <c r="H6" s="16" t="s">
        <v>28</v>
      </c>
      <c r="I6" s="10">
        <v>1137500</v>
      </c>
      <c r="J6" s="143">
        <f t="shared" si="0"/>
        <v>29</v>
      </c>
    </row>
    <row r="7" spans="1:10" s="35" customFormat="1" ht="18" customHeight="1">
      <c r="A7" s="13" t="s">
        <v>10</v>
      </c>
      <c r="B7" s="25">
        <v>16.9</v>
      </c>
      <c r="C7" s="14">
        <v>48</v>
      </c>
      <c r="D7" s="40">
        <v>19</v>
      </c>
      <c r="E7" s="9"/>
      <c r="F7" s="9">
        <v>4</v>
      </c>
      <c r="G7" s="9">
        <v>5</v>
      </c>
      <c r="H7" s="9" t="s">
        <v>30</v>
      </c>
      <c r="I7" s="16">
        <v>715000</v>
      </c>
      <c r="J7" s="143">
        <f t="shared" si="0"/>
        <v>31</v>
      </c>
    </row>
    <row r="8" spans="1:10" s="35" customFormat="1" ht="18" customHeight="1">
      <c r="A8" s="13" t="s">
        <v>18</v>
      </c>
      <c r="B8" s="25">
        <v>8.6</v>
      </c>
      <c r="C8" s="45">
        <v>48.1</v>
      </c>
      <c r="D8" s="45">
        <v>21</v>
      </c>
      <c r="E8" s="15"/>
      <c r="F8" s="16">
        <v>5</v>
      </c>
      <c r="G8" s="17">
        <v>4</v>
      </c>
      <c r="H8" s="9" t="s">
        <v>30</v>
      </c>
      <c r="I8" s="16">
        <v>715000</v>
      </c>
      <c r="J8" s="143">
        <f t="shared" si="0"/>
        <v>34</v>
      </c>
    </row>
    <row r="9" spans="1:10" s="35" customFormat="1" ht="18" customHeight="1">
      <c r="A9" s="13" t="s">
        <v>49</v>
      </c>
      <c r="B9" s="25">
        <v>23.7</v>
      </c>
      <c r="C9" s="14">
        <v>49</v>
      </c>
      <c r="D9" s="40">
        <v>21</v>
      </c>
      <c r="E9" s="9"/>
      <c r="F9" s="9">
        <v>6</v>
      </c>
      <c r="G9" s="9">
        <v>3</v>
      </c>
      <c r="H9" s="9">
        <v>6</v>
      </c>
      <c r="I9" s="16">
        <v>520000</v>
      </c>
      <c r="J9" s="143">
        <f t="shared" si="0"/>
        <v>34</v>
      </c>
    </row>
    <row r="10" spans="1:10" s="35" customFormat="1" ht="18" customHeight="1">
      <c r="A10" s="13" t="s">
        <v>15</v>
      </c>
      <c r="B10" s="25">
        <v>21.4</v>
      </c>
      <c r="C10" s="14">
        <v>51</v>
      </c>
      <c r="D10" s="45">
        <v>21</v>
      </c>
      <c r="E10" s="15" t="s">
        <v>274</v>
      </c>
      <c r="F10" s="16">
        <v>7</v>
      </c>
      <c r="G10" s="16">
        <v>2</v>
      </c>
      <c r="H10" s="16">
        <v>7</v>
      </c>
      <c r="I10" s="10">
        <v>780000</v>
      </c>
      <c r="J10" s="143">
        <f t="shared" si="0"/>
        <v>34</v>
      </c>
    </row>
    <row r="11" spans="1:10" s="35" customFormat="1" ht="18" customHeight="1">
      <c r="A11" s="13" t="s">
        <v>17</v>
      </c>
      <c r="B11" s="25">
        <v>9.8</v>
      </c>
      <c r="C11" s="8">
        <v>53</v>
      </c>
      <c r="D11" s="45">
        <v>22</v>
      </c>
      <c r="E11" s="15"/>
      <c r="F11" s="17">
        <v>8</v>
      </c>
      <c r="G11" s="16">
        <v>1</v>
      </c>
      <c r="H11" s="16">
        <v>8</v>
      </c>
      <c r="I11" s="10">
        <v>260000</v>
      </c>
      <c r="J11" s="143">
        <f t="shared" si="0"/>
        <v>36</v>
      </c>
    </row>
    <row r="12" spans="1:10" s="35" customFormat="1" ht="18" customHeight="1">
      <c r="A12" s="13" t="s">
        <v>27</v>
      </c>
      <c r="B12" s="26">
        <v>21.6</v>
      </c>
      <c r="C12" s="14">
        <v>55</v>
      </c>
      <c r="D12" s="45">
        <v>21</v>
      </c>
      <c r="E12" s="15"/>
      <c r="F12" s="16"/>
      <c r="G12" s="16"/>
      <c r="H12" s="9"/>
      <c r="I12" s="10"/>
      <c r="J12" s="143">
        <f t="shared" si="0"/>
        <v>34</v>
      </c>
    </row>
    <row r="13" spans="1:10" s="35" customFormat="1" ht="18" customHeight="1">
      <c r="A13" s="18" t="s">
        <v>35</v>
      </c>
      <c r="B13" s="27">
        <v>16.1</v>
      </c>
      <c r="C13" s="14">
        <v>55.1</v>
      </c>
      <c r="D13" s="45">
        <v>23</v>
      </c>
      <c r="E13" s="15"/>
      <c r="F13" s="16"/>
      <c r="G13" s="16"/>
      <c r="H13" s="16"/>
      <c r="I13" s="10"/>
      <c r="J13" s="143">
        <f t="shared" si="0"/>
        <v>38</v>
      </c>
    </row>
    <row r="14" spans="1:13" s="35" customFormat="1" ht="18" customHeight="1">
      <c r="A14" s="13" t="s">
        <v>33</v>
      </c>
      <c r="B14" s="25">
        <v>17.7</v>
      </c>
      <c r="C14" s="14">
        <v>55.2</v>
      </c>
      <c r="D14" s="45">
        <v>26</v>
      </c>
      <c r="E14" s="42"/>
      <c r="F14" s="42"/>
      <c r="G14" s="42"/>
      <c r="H14" s="42"/>
      <c r="I14" s="16"/>
      <c r="J14" s="143">
        <f t="shared" si="0"/>
        <v>43</v>
      </c>
      <c r="M14" s="180"/>
    </row>
    <row r="15" spans="1:10" s="35" customFormat="1" ht="18" customHeight="1">
      <c r="A15" s="13" t="s">
        <v>13</v>
      </c>
      <c r="B15" s="25">
        <v>17.9</v>
      </c>
      <c r="C15" s="14">
        <v>59</v>
      </c>
      <c r="D15" s="45">
        <v>22</v>
      </c>
      <c r="E15" s="15"/>
      <c r="F15" s="16"/>
      <c r="G15" s="16"/>
      <c r="H15" s="9"/>
      <c r="I15" s="10"/>
      <c r="J15" s="143">
        <f t="shared" si="0"/>
        <v>36</v>
      </c>
    </row>
    <row r="16" spans="1:10" s="35" customFormat="1" ht="18" customHeight="1">
      <c r="A16" s="18" t="s">
        <v>19</v>
      </c>
      <c r="B16" s="27">
        <v>7.9</v>
      </c>
      <c r="C16" s="14"/>
      <c r="D16" s="45"/>
      <c r="E16" s="15"/>
      <c r="F16" s="16"/>
      <c r="G16" s="16"/>
      <c r="H16" s="16"/>
      <c r="I16" s="10"/>
      <c r="J16" s="143">
        <f t="shared" si="0"/>
        <v>0</v>
      </c>
    </row>
    <row r="17" spans="1:10" s="35" customFormat="1" ht="18" customHeight="1">
      <c r="A17" s="13" t="s">
        <v>32</v>
      </c>
      <c r="B17" s="25">
        <v>8.9</v>
      </c>
      <c r="C17" s="14"/>
      <c r="D17" s="45"/>
      <c r="E17" s="15"/>
      <c r="F17" s="16"/>
      <c r="G17" s="16"/>
      <c r="H17" s="16"/>
      <c r="I17" s="16"/>
      <c r="J17" s="143">
        <f t="shared" si="0"/>
        <v>0</v>
      </c>
    </row>
    <row r="18" spans="1:10" s="35" customFormat="1" ht="18" customHeight="1">
      <c r="A18" s="13" t="s">
        <v>12</v>
      </c>
      <c r="B18" s="25">
        <v>9.8</v>
      </c>
      <c r="C18" s="14"/>
      <c r="D18" s="40"/>
      <c r="E18" s="9"/>
      <c r="F18" s="9"/>
      <c r="G18" s="9"/>
      <c r="H18" s="9"/>
      <c r="I18" s="10"/>
      <c r="J18" s="143">
        <f t="shared" si="0"/>
        <v>0</v>
      </c>
    </row>
    <row r="19" spans="1:10" ht="18" customHeight="1">
      <c r="A19" s="13" t="s">
        <v>34</v>
      </c>
      <c r="B19" s="25">
        <v>24.2</v>
      </c>
      <c r="C19" s="14"/>
      <c r="D19" s="45"/>
      <c r="E19" s="15"/>
      <c r="F19" s="16"/>
      <c r="G19" s="16"/>
      <c r="H19" s="16"/>
      <c r="I19" s="16"/>
      <c r="J19" s="143">
        <f t="shared" si="0"/>
        <v>0</v>
      </c>
    </row>
    <row r="20" spans="1:10" ht="18" customHeight="1">
      <c r="A20" s="13" t="s">
        <v>25</v>
      </c>
      <c r="B20" s="26">
        <v>29</v>
      </c>
      <c r="C20" s="14"/>
      <c r="D20" s="45"/>
      <c r="E20" s="15"/>
      <c r="F20" s="16"/>
      <c r="G20" s="16"/>
      <c r="H20" s="16"/>
      <c r="I20" s="10"/>
      <c r="J20" s="143">
        <f t="shared" si="0"/>
        <v>0</v>
      </c>
    </row>
    <row r="21" spans="1:10" ht="18" customHeight="1">
      <c r="A21" s="18" t="s">
        <v>56</v>
      </c>
      <c r="B21" s="27">
        <v>33</v>
      </c>
      <c r="C21" s="14"/>
      <c r="D21" s="45"/>
      <c r="E21" s="15"/>
      <c r="F21" s="16"/>
      <c r="G21" s="16"/>
      <c r="H21" s="16"/>
      <c r="I21" s="10"/>
      <c r="J21" s="143">
        <f t="shared" si="0"/>
        <v>0</v>
      </c>
    </row>
    <row r="22" spans="1:9" ht="29.25" customHeight="1" thickBot="1">
      <c r="A22" s="19"/>
      <c r="B22" s="20"/>
      <c r="C22" s="21"/>
      <c r="D22" s="20"/>
      <c r="E22" s="21">
        <f>C31</f>
        <v>390000</v>
      </c>
      <c r="F22" s="20"/>
      <c r="G22" s="20"/>
      <c r="H22" s="20"/>
      <c r="I22" s="141">
        <f>SUM(I4:I21)</f>
        <v>6890000</v>
      </c>
    </row>
    <row r="23" spans="1:8" ht="18" customHeight="1" thickTop="1">
      <c r="A23" s="19"/>
      <c r="B23" s="20"/>
      <c r="C23" s="21"/>
      <c r="D23" s="20"/>
      <c r="E23" s="20"/>
      <c r="F23" s="20"/>
      <c r="G23" s="20"/>
      <c r="H23" s="20"/>
    </row>
    <row r="24" spans="1:9" ht="18" customHeight="1">
      <c r="A24" s="8" t="s">
        <v>7</v>
      </c>
      <c r="B24" s="9" t="s">
        <v>6</v>
      </c>
      <c r="C24" s="9" t="s">
        <v>5</v>
      </c>
      <c r="E24" s="9" t="s">
        <v>65</v>
      </c>
      <c r="F24" s="230" t="s">
        <v>6</v>
      </c>
      <c r="G24" s="230"/>
      <c r="H24" s="230" t="s">
        <v>66</v>
      </c>
      <c r="I24" s="230"/>
    </row>
    <row r="25" spans="1:9" ht="18" customHeight="1">
      <c r="A25" s="6" t="s">
        <v>38</v>
      </c>
      <c r="B25" s="8">
        <v>10</v>
      </c>
      <c r="C25" s="10">
        <f>C33*25%</f>
        <v>1625000</v>
      </c>
      <c r="D25" s="36"/>
      <c r="E25" s="9">
        <v>1</v>
      </c>
      <c r="F25" s="9" t="s">
        <v>67</v>
      </c>
      <c r="G25" s="9">
        <v>10</v>
      </c>
      <c r="H25" s="10" t="s">
        <v>67</v>
      </c>
      <c r="I25" s="10">
        <f>C33*20%</f>
        <v>1300000</v>
      </c>
    </row>
    <row r="26" spans="1:9" ht="18" customHeight="1">
      <c r="A26" s="7" t="s">
        <v>39</v>
      </c>
      <c r="B26" s="9">
        <v>8</v>
      </c>
      <c r="C26" s="10">
        <f>C33*20%</f>
        <v>1300000</v>
      </c>
      <c r="D26" s="36"/>
      <c r="E26" s="9">
        <v>2</v>
      </c>
      <c r="F26" s="9" t="s">
        <v>67</v>
      </c>
      <c r="G26" s="9">
        <v>6</v>
      </c>
      <c r="H26" s="10" t="s">
        <v>67</v>
      </c>
      <c r="I26" s="10">
        <f>C33*15%</f>
        <v>975000</v>
      </c>
    </row>
    <row r="27" spans="1:9" ht="18" customHeight="1">
      <c r="A27" s="7" t="s">
        <v>40</v>
      </c>
      <c r="B27" s="9">
        <v>6</v>
      </c>
      <c r="C27" s="10">
        <f>C33*15%</f>
        <v>975000</v>
      </c>
      <c r="D27" s="36"/>
      <c r="E27" s="9">
        <v>3</v>
      </c>
      <c r="F27" s="9" t="s">
        <v>67</v>
      </c>
      <c r="G27" s="9">
        <v>4</v>
      </c>
      <c r="H27" s="10" t="s">
        <v>67</v>
      </c>
      <c r="I27" s="10">
        <f>C33*10%</f>
        <v>650000</v>
      </c>
    </row>
    <row r="28" spans="1:9" ht="18" customHeight="1">
      <c r="A28" s="7" t="s">
        <v>41</v>
      </c>
      <c r="B28" s="9">
        <v>5</v>
      </c>
      <c r="C28" s="10">
        <f>C33*12%</f>
        <v>780000</v>
      </c>
      <c r="D28" s="36"/>
      <c r="E28" s="9">
        <v>4</v>
      </c>
      <c r="F28" s="9" t="s">
        <v>67</v>
      </c>
      <c r="G28" s="9">
        <v>2</v>
      </c>
      <c r="H28" s="10" t="s">
        <v>67</v>
      </c>
      <c r="I28" s="10">
        <f>C33*5%</f>
        <v>325000</v>
      </c>
    </row>
    <row r="29" spans="1:9" ht="18" customHeight="1">
      <c r="A29" s="7" t="s">
        <v>42</v>
      </c>
      <c r="B29" s="9">
        <v>4</v>
      </c>
      <c r="C29" s="10">
        <f>C33*10%</f>
        <v>650000</v>
      </c>
      <c r="E29" s="36"/>
      <c r="F29" s="36"/>
      <c r="G29" s="46"/>
      <c r="H29" s="47"/>
      <c r="I29" s="47"/>
    </row>
    <row r="30" spans="1:9" ht="18" customHeight="1">
      <c r="A30" s="7" t="s">
        <v>43</v>
      </c>
      <c r="B30" s="9">
        <v>3</v>
      </c>
      <c r="C30" s="10">
        <f>C33*8%</f>
        <v>520000</v>
      </c>
      <c r="E30" s="9" t="s">
        <v>68</v>
      </c>
      <c r="F30" s="230" t="s">
        <v>6</v>
      </c>
      <c r="G30" s="230"/>
      <c r="H30" s="231" t="s">
        <v>66</v>
      </c>
      <c r="I30" s="231"/>
    </row>
    <row r="31" spans="1:9" ht="18" customHeight="1">
      <c r="A31" s="7" t="s">
        <v>44</v>
      </c>
      <c r="B31" s="9">
        <v>2</v>
      </c>
      <c r="C31" s="10">
        <f>C33*6%</f>
        <v>390000</v>
      </c>
      <c r="E31" s="9">
        <v>1</v>
      </c>
      <c r="F31" s="9" t="s">
        <v>71</v>
      </c>
      <c r="G31" s="9">
        <v>10</v>
      </c>
      <c r="H31" s="10" t="s">
        <v>71</v>
      </c>
      <c r="I31" s="10">
        <f>C25*67%</f>
        <v>1088750</v>
      </c>
    </row>
    <row r="32" spans="1:9" ht="18" customHeight="1">
      <c r="A32" s="7" t="s">
        <v>45</v>
      </c>
      <c r="B32" s="9">
        <v>1</v>
      </c>
      <c r="C32" s="10">
        <f>C33*4%</f>
        <v>260000</v>
      </c>
      <c r="E32" s="9">
        <v>2</v>
      </c>
      <c r="F32" s="9" t="s">
        <v>69</v>
      </c>
      <c r="G32" s="9">
        <v>5</v>
      </c>
      <c r="H32" s="10" t="s">
        <v>69</v>
      </c>
      <c r="I32" s="10">
        <f>C25*33%</f>
        <v>536250</v>
      </c>
    </row>
    <row r="33" spans="1:8" ht="18" customHeight="1">
      <c r="A33" s="5" t="s">
        <v>4</v>
      </c>
      <c r="B33" s="22"/>
      <c r="C33" s="12">
        <v>6500000</v>
      </c>
      <c r="F33" s="20"/>
      <c r="G33" s="20"/>
      <c r="H33" s="20"/>
    </row>
  </sheetData>
  <sheetProtection/>
  <mergeCells count="6">
    <mergeCell ref="F30:G30"/>
    <mergeCell ref="H30:I30"/>
    <mergeCell ref="F3:G3"/>
    <mergeCell ref="H3:I3"/>
    <mergeCell ref="F24:G24"/>
    <mergeCell ref="H24:I24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zoomScalePageLayoutView="0" workbookViewId="0" topLeftCell="A1">
      <selection activeCell="M3" sqref="M3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263</v>
      </c>
      <c r="G1" s="1"/>
      <c r="H1" s="1"/>
      <c r="I1" s="1"/>
    </row>
    <row r="2" spans="2:9" s="30" customFormat="1" ht="29.25" customHeight="1">
      <c r="B2" s="3"/>
      <c r="C2" s="3"/>
      <c r="E2" s="4" t="s">
        <v>277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142" t="s">
        <v>51</v>
      </c>
      <c r="K3" s="33"/>
      <c r="M3" s="33"/>
    </row>
    <row r="4" spans="1:10" s="35" customFormat="1" ht="18" customHeight="1">
      <c r="A4" s="13" t="s">
        <v>18</v>
      </c>
      <c r="B4" s="25">
        <v>8.6</v>
      </c>
      <c r="C4" s="17">
        <v>30</v>
      </c>
      <c r="D4" s="45">
        <v>22</v>
      </c>
      <c r="E4" s="15"/>
      <c r="F4" s="16">
        <v>1</v>
      </c>
      <c r="G4" s="17">
        <v>10</v>
      </c>
      <c r="H4" s="16">
        <v>1</v>
      </c>
      <c r="I4" s="10">
        <v>1250000</v>
      </c>
      <c r="J4" s="143">
        <f>ROUND(D4*18/13,0)</f>
        <v>30</v>
      </c>
    </row>
    <row r="5" spans="1:10" s="35" customFormat="1" ht="18" customHeight="1">
      <c r="A5" s="13" t="s">
        <v>34</v>
      </c>
      <c r="B5" s="25">
        <v>24.2</v>
      </c>
      <c r="C5" s="14">
        <v>22</v>
      </c>
      <c r="D5" s="45">
        <v>23</v>
      </c>
      <c r="E5" s="15"/>
      <c r="F5" s="16">
        <v>2</v>
      </c>
      <c r="G5" s="16">
        <v>8</v>
      </c>
      <c r="H5" s="16">
        <v>2</v>
      </c>
      <c r="I5" s="16">
        <v>1000000</v>
      </c>
      <c r="J5" s="143">
        <f aca="true" t="shared" si="0" ref="J5:J21">ROUND(D5*18/13,0)</f>
        <v>32</v>
      </c>
    </row>
    <row r="6" spans="1:10" s="35" customFormat="1" ht="18" customHeight="1">
      <c r="A6" s="13" t="s">
        <v>8</v>
      </c>
      <c r="B6" s="26">
        <v>10.6</v>
      </c>
      <c r="C6" s="40">
        <v>21</v>
      </c>
      <c r="D6" s="45">
        <v>26</v>
      </c>
      <c r="E6" s="15" t="s">
        <v>271</v>
      </c>
      <c r="F6" s="9">
        <v>3</v>
      </c>
      <c r="G6" s="9">
        <v>6</v>
      </c>
      <c r="H6" s="9">
        <v>3</v>
      </c>
      <c r="I6" s="10">
        <v>1050000</v>
      </c>
      <c r="J6" s="143">
        <f t="shared" si="0"/>
        <v>36</v>
      </c>
    </row>
    <row r="7" spans="1:10" s="35" customFormat="1" ht="18" customHeight="1">
      <c r="A7" s="13" t="s">
        <v>13</v>
      </c>
      <c r="B7" s="25">
        <v>17.8</v>
      </c>
      <c r="C7" s="16">
        <v>17</v>
      </c>
      <c r="D7" s="45">
        <v>29</v>
      </c>
      <c r="E7" s="15"/>
      <c r="F7" s="16">
        <v>4</v>
      </c>
      <c r="G7" s="16">
        <v>5</v>
      </c>
      <c r="H7" s="9" t="s">
        <v>30</v>
      </c>
      <c r="I7" s="10">
        <v>550000</v>
      </c>
      <c r="J7" s="143">
        <f t="shared" si="0"/>
        <v>40</v>
      </c>
    </row>
    <row r="8" spans="1:10" s="35" customFormat="1" ht="18" customHeight="1">
      <c r="A8" s="13" t="s">
        <v>27</v>
      </c>
      <c r="B8" s="26">
        <v>25.2</v>
      </c>
      <c r="C8" s="16">
        <v>17</v>
      </c>
      <c r="D8" s="45">
        <v>31</v>
      </c>
      <c r="E8" s="15"/>
      <c r="F8" s="16">
        <v>5</v>
      </c>
      <c r="G8" s="16">
        <v>4</v>
      </c>
      <c r="H8" s="9" t="s">
        <v>30</v>
      </c>
      <c r="I8" s="10">
        <v>550000</v>
      </c>
      <c r="J8" s="143">
        <f t="shared" si="0"/>
        <v>43</v>
      </c>
    </row>
    <row r="9" spans="1:10" s="35" customFormat="1" ht="18" customHeight="1">
      <c r="A9" s="13" t="s">
        <v>33</v>
      </c>
      <c r="B9" s="25">
        <v>17.5</v>
      </c>
      <c r="C9" s="16">
        <v>16</v>
      </c>
      <c r="D9" s="45">
        <v>29</v>
      </c>
      <c r="E9" s="42"/>
      <c r="F9" s="42">
        <v>6</v>
      </c>
      <c r="G9" s="42">
        <v>3</v>
      </c>
      <c r="H9" s="42">
        <v>6</v>
      </c>
      <c r="I9" s="16">
        <v>400000</v>
      </c>
      <c r="J9" s="143">
        <f t="shared" si="0"/>
        <v>40</v>
      </c>
    </row>
    <row r="10" spans="1:10" s="35" customFormat="1" ht="18" customHeight="1">
      <c r="A10" s="18" t="s">
        <v>35</v>
      </c>
      <c r="B10" s="27">
        <v>18.2</v>
      </c>
      <c r="C10" s="14">
        <v>15</v>
      </c>
      <c r="D10" s="45">
        <v>27</v>
      </c>
      <c r="E10" s="15"/>
      <c r="F10" s="16">
        <v>7</v>
      </c>
      <c r="G10" s="16">
        <v>2</v>
      </c>
      <c r="H10" s="16">
        <v>7</v>
      </c>
      <c r="I10" s="10">
        <v>300000</v>
      </c>
      <c r="J10" s="143">
        <f t="shared" si="0"/>
        <v>37</v>
      </c>
    </row>
    <row r="11" spans="1:10" s="35" customFormat="1" ht="18" customHeight="1">
      <c r="A11" s="13" t="s">
        <v>11</v>
      </c>
      <c r="B11" s="26">
        <v>18.9</v>
      </c>
      <c r="C11" s="16">
        <v>13</v>
      </c>
      <c r="D11" s="45">
        <v>29</v>
      </c>
      <c r="E11" s="15"/>
      <c r="F11" s="16">
        <v>8</v>
      </c>
      <c r="G11" s="16">
        <v>1</v>
      </c>
      <c r="H11" s="16">
        <v>8</v>
      </c>
      <c r="I11" s="10">
        <v>200000</v>
      </c>
      <c r="J11" s="143">
        <f t="shared" si="0"/>
        <v>40</v>
      </c>
    </row>
    <row r="12" spans="1:10" s="35" customFormat="1" ht="18" customHeight="1">
      <c r="A12" s="13" t="s">
        <v>17</v>
      </c>
      <c r="B12" s="25">
        <v>9.7</v>
      </c>
      <c r="C12" s="9">
        <v>11</v>
      </c>
      <c r="D12" s="45">
        <v>27</v>
      </c>
      <c r="E12" s="15"/>
      <c r="F12" s="17"/>
      <c r="G12" s="16"/>
      <c r="H12" s="16"/>
      <c r="I12" s="10"/>
      <c r="J12" s="143">
        <f t="shared" si="0"/>
        <v>37</v>
      </c>
    </row>
    <row r="13" spans="1:10" s="35" customFormat="1" ht="18" customHeight="1">
      <c r="A13" s="13" t="s">
        <v>16</v>
      </c>
      <c r="B13" s="25">
        <v>6.6</v>
      </c>
      <c r="C13" s="9"/>
      <c r="D13" s="45"/>
      <c r="E13" s="15"/>
      <c r="F13" s="16"/>
      <c r="G13" s="16"/>
      <c r="H13" s="16"/>
      <c r="I13" s="10"/>
      <c r="J13" s="143">
        <f t="shared" si="0"/>
        <v>0</v>
      </c>
    </row>
    <row r="14" spans="1:10" s="35" customFormat="1" ht="18" customHeight="1">
      <c r="A14" s="18" t="s">
        <v>19</v>
      </c>
      <c r="B14" s="27">
        <v>7.9</v>
      </c>
      <c r="C14" s="14"/>
      <c r="D14" s="45"/>
      <c r="E14" s="15"/>
      <c r="F14" s="16"/>
      <c r="G14" s="16"/>
      <c r="H14" s="16"/>
      <c r="I14" s="10"/>
      <c r="J14" s="143">
        <f t="shared" si="0"/>
        <v>0</v>
      </c>
    </row>
    <row r="15" spans="1:10" s="35" customFormat="1" ht="18" customHeight="1">
      <c r="A15" s="13" t="s">
        <v>32</v>
      </c>
      <c r="B15" s="25">
        <v>8.9</v>
      </c>
      <c r="C15" s="16"/>
      <c r="D15" s="45"/>
      <c r="E15" s="15"/>
      <c r="F15" s="16"/>
      <c r="G15" s="16"/>
      <c r="H15" s="16"/>
      <c r="I15" s="16"/>
      <c r="J15" s="143">
        <f t="shared" si="0"/>
        <v>0</v>
      </c>
    </row>
    <row r="16" spans="1:10" s="35" customFormat="1" ht="18" customHeight="1">
      <c r="A16" s="13" t="s">
        <v>12</v>
      </c>
      <c r="B16" s="25">
        <v>9.8</v>
      </c>
      <c r="C16" s="16"/>
      <c r="D16" s="40"/>
      <c r="E16" s="9"/>
      <c r="F16" s="9"/>
      <c r="G16" s="9"/>
      <c r="H16" s="9"/>
      <c r="I16" s="10"/>
      <c r="J16" s="143">
        <f t="shared" si="0"/>
        <v>0</v>
      </c>
    </row>
    <row r="17" spans="1:10" s="35" customFormat="1" ht="18" customHeight="1">
      <c r="A17" s="13" t="s">
        <v>10</v>
      </c>
      <c r="B17" s="25">
        <v>19.8</v>
      </c>
      <c r="C17" s="14"/>
      <c r="D17" s="40"/>
      <c r="E17" s="9"/>
      <c r="F17" s="9"/>
      <c r="G17" s="9"/>
      <c r="H17" s="9"/>
      <c r="I17" s="16"/>
      <c r="J17" s="143">
        <f t="shared" si="0"/>
        <v>0</v>
      </c>
    </row>
    <row r="18" spans="1:10" s="35" customFormat="1" ht="18" customHeight="1">
      <c r="A18" s="13" t="s">
        <v>15</v>
      </c>
      <c r="B18" s="25">
        <v>21.4</v>
      </c>
      <c r="C18" s="16"/>
      <c r="D18" s="45"/>
      <c r="E18" s="15"/>
      <c r="F18" s="16"/>
      <c r="G18" s="16"/>
      <c r="H18" s="16"/>
      <c r="I18" s="10"/>
      <c r="J18" s="143">
        <f t="shared" si="0"/>
        <v>0</v>
      </c>
    </row>
    <row r="19" spans="1:10" ht="18" customHeight="1">
      <c r="A19" s="13" t="s">
        <v>49</v>
      </c>
      <c r="B19" s="25">
        <v>23.6</v>
      </c>
      <c r="C19" s="16"/>
      <c r="D19" s="40"/>
      <c r="E19" s="9"/>
      <c r="F19" s="9"/>
      <c r="G19" s="9"/>
      <c r="H19" s="9"/>
      <c r="I19" s="10"/>
      <c r="J19" s="143">
        <f t="shared" si="0"/>
        <v>0</v>
      </c>
    </row>
    <row r="20" spans="1:10" ht="18" customHeight="1">
      <c r="A20" s="13" t="s">
        <v>25</v>
      </c>
      <c r="B20" s="26">
        <v>29</v>
      </c>
      <c r="C20" s="14"/>
      <c r="D20" s="45"/>
      <c r="E20" s="15"/>
      <c r="F20" s="16"/>
      <c r="G20" s="16"/>
      <c r="H20" s="16"/>
      <c r="I20" s="10"/>
      <c r="J20" s="143">
        <f t="shared" si="0"/>
        <v>0</v>
      </c>
    </row>
    <row r="21" spans="1:10" ht="18" customHeight="1">
      <c r="A21" s="18" t="s">
        <v>56</v>
      </c>
      <c r="B21" s="27">
        <v>33</v>
      </c>
      <c r="C21" s="14"/>
      <c r="D21" s="45"/>
      <c r="E21" s="15"/>
      <c r="F21" s="16"/>
      <c r="G21" s="16"/>
      <c r="H21" s="16"/>
      <c r="I21" s="10"/>
      <c r="J21" s="143">
        <f t="shared" si="0"/>
        <v>0</v>
      </c>
    </row>
    <row r="22" spans="1:9" ht="29.25" customHeight="1" thickBot="1">
      <c r="A22" s="19"/>
      <c r="B22" s="20"/>
      <c r="C22" s="21"/>
      <c r="D22" s="20"/>
      <c r="E22" s="21">
        <v>300000</v>
      </c>
      <c r="F22" s="20"/>
      <c r="G22" s="20"/>
      <c r="H22" s="20"/>
      <c r="I22" s="141">
        <f>SUM(I4:I21)</f>
        <v>5300000</v>
      </c>
    </row>
    <row r="23" spans="1:8" ht="18" customHeight="1" thickTop="1">
      <c r="A23" s="19"/>
      <c r="B23" s="20"/>
      <c r="C23" s="21"/>
      <c r="D23" s="20"/>
      <c r="E23" s="20"/>
      <c r="F23" s="20"/>
      <c r="G23" s="20"/>
      <c r="H23" s="20"/>
    </row>
    <row r="24" spans="1:9" ht="18" customHeight="1">
      <c r="A24" s="8" t="s">
        <v>7</v>
      </c>
      <c r="B24" s="9" t="s">
        <v>6</v>
      </c>
      <c r="C24" s="9" t="s">
        <v>5</v>
      </c>
      <c r="E24" s="9" t="s">
        <v>65</v>
      </c>
      <c r="F24" s="230" t="s">
        <v>6</v>
      </c>
      <c r="G24" s="230"/>
      <c r="H24" s="230" t="s">
        <v>66</v>
      </c>
      <c r="I24" s="230"/>
    </row>
    <row r="25" spans="1:9" ht="18" customHeight="1">
      <c r="A25" s="6" t="s">
        <v>38</v>
      </c>
      <c r="B25" s="8">
        <v>10</v>
      </c>
      <c r="C25" s="10">
        <f>C33*25%</f>
        <v>1250000</v>
      </c>
      <c r="D25" s="36"/>
      <c r="E25" s="9">
        <v>1</v>
      </c>
      <c r="F25" s="9" t="s">
        <v>67</v>
      </c>
      <c r="G25" s="9">
        <v>10</v>
      </c>
      <c r="H25" s="10" t="s">
        <v>67</v>
      </c>
      <c r="I25" s="10">
        <f>C33*20%</f>
        <v>1000000</v>
      </c>
    </row>
    <row r="26" spans="1:9" ht="18" customHeight="1">
      <c r="A26" s="7" t="s">
        <v>39</v>
      </c>
      <c r="B26" s="9">
        <v>8</v>
      </c>
      <c r="C26" s="10">
        <f>C33*20%</f>
        <v>1000000</v>
      </c>
      <c r="D26" s="36"/>
      <c r="E26" s="9">
        <v>2</v>
      </c>
      <c r="F26" s="9" t="s">
        <v>67</v>
      </c>
      <c r="G26" s="9">
        <v>6</v>
      </c>
      <c r="H26" s="10" t="s">
        <v>67</v>
      </c>
      <c r="I26" s="10">
        <f>C33*15%</f>
        <v>750000</v>
      </c>
    </row>
    <row r="27" spans="1:9" ht="18" customHeight="1">
      <c r="A27" s="7" t="s">
        <v>40</v>
      </c>
      <c r="B27" s="9">
        <v>6</v>
      </c>
      <c r="C27" s="10">
        <f>C33*15%</f>
        <v>750000</v>
      </c>
      <c r="D27" s="36"/>
      <c r="E27" s="9">
        <v>3</v>
      </c>
      <c r="F27" s="9" t="s">
        <v>67</v>
      </c>
      <c r="G27" s="9">
        <v>4</v>
      </c>
      <c r="H27" s="10" t="s">
        <v>67</v>
      </c>
      <c r="I27" s="10">
        <f>C33*10%</f>
        <v>500000</v>
      </c>
    </row>
    <row r="28" spans="1:9" ht="18" customHeight="1">
      <c r="A28" s="7" t="s">
        <v>41</v>
      </c>
      <c r="B28" s="9">
        <v>5</v>
      </c>
      <c r="C28" s="10">
        <f>C33*12%</f>
        <v>600000</v>
      </c>
      <c r="D28" s="36"/>
      <c r="E28" s="9">
        <v>4</v>
      </c>
      <c r="F28" s="9" t="s">
        <v>67</v>
      </c>
      <c r="G28" s="9">
        <v>2</v>
      </c>
      <c r="H28" s="10" t="s">
        <v>67</v>
      </c>
      <c r="I28" s="10">
        <f>C33*5%</f>
        <v>250000</v>
      </c>
    </row>
    <row r="29" spans="1:9" ht="18" customHeight="1">
      <c r="A29" s="7" t="s">
        <v>42</v>
      </c>
      <c r="B29" s="9">
        <v>4</v>
      </c>
      <c r="C29" s="10">
        <f>C33*10%</f>
        <v>500000</v>
      </c>
      <c r="E29" s="36"/>
      <c r="F29" s="36"/>
      <c r="G29" s="46"/>
      <c r="H29" s="47"/>
      <c r="I29" s="47"/>
    </row>
    <row r="30" spans="1:9" ht="18" customHeight="1">
      <c r="A30" s="7" t="s">
        <v>43</v>
      </c>
      <c r="B30" s="9">
        <v>3</v>
      </c>
      <c r="C30" s="10">
        <f>C33*8%</f>
        <v>400000</v>
      </c>
      <c r="E30" s="9" t="s">
        <v>68</v>
      </c>
      <c r="F30" s="230" t="s">
        <v>6</v>
      </c>
      <c r="G30" s="230"/>
      <c r="H30" s="231" t="s">
        <v>66</v>
      </c>
      <c r="I30" s="231"/>
    </row>
    <row r="31" spans="1:9" ht="18" customHeight="1">
      <c r="A31" s="7" t="s">
        <v>44</v>
      </c>
      <c r="B31" s="9">
        <v>2</v>
      </c>
      <c r="C31" s="10">
        <f>C33*6%</f>
        <v>300000</v>
      </c>
      <c r="E31" s="9">
        <v>1</v>
      </c>
      <c r="F31" s="9" t="s">
        <v>71</v>
      </c>
      <c r="G31" s="9">
        <v>10</v>
      </c>
      <c r="H31" s="10" t="s">
        <v>71</v>
      </c>
      <c r="I31" s="10">
        <f>C25*67%</f>
        <v>837500</v>
      </c>
    </row>
    <row r="32" spans="1:9" ht="18" customHeight="1">
      <c r="A32" s="7" t="s">
        <v>45</v>
      </c>
      <c r="B32" s="9">
        <v>1</v>
      </c>
      <c r="C32" s="10">
        <f>C33*4%</f>
        <v>200000</v>
      </c>
      <c r="E32" s="9">
        <v>2</v>
      </c>
      <c r="F32" s="9" t="s">
        <v>69</v>
      </c>
      <c r="G32" s="9">
        <v>5</v>
      </c>
      <c r="H32" s="10" t="s">
        <v>69</v>
      </c>
      <c r="I32" s="10">
        <f>C25*33%</f>
        <v>412500</v>
      </c>
    </row>
    <row r="33" spans="1:8" ht="18" customHeight="1">
      <c r="A33" s="5" t="s">
        <v>4</v>
      </c>
      <c r="B33" s="22"/>
      <c r="C33" s="12">
        <v>5000000</v>
      </c>
      <c r="F33" s="20"/>
      <c r="G33" s="20"/>
      <c r="H33" s="20"/>
    </row>
  </sheetData>
  <sheetProtection/>
  <mergeCells count="6">
    <mergeCell ref="F30:G30"/>
    <mergeCell ref="H30:I30"/>
    <mergeCell ref="F3:G3"/>
    <mergeCell ref="H3:I3"/>
    <mergeCell ref="F24:G24"/>
    <mergeCell ref="H24:I24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zoomScalePageLayoutView="0" workbookViewId="0" topLeftCell="A1">
      <selection activeCell="N4" sqref="N4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263</v>
      </c>
      <c r="G1" s="1"/>
      <c r="H1" s="1"/>
      <c r="I1" s="1"/>
    </row>
    <row r="2" spans="2:9" s="30" customFormat="1" ht="29.25" customHeight="1">
      <c r="B2" s="3"/>
      <c r="C2" s="3"/>
      <c r="E2" s="4" t="s">
        <v>270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142" t="s">
        <v>51</v>
      </c>
      <c r="K3" s="33"/>
      <c r="M3" s="33"/>
    </row>
    <row r="4" spans="1:10" s="35" customFormat="1" ht="18" customHeight="1">
      <c r="A4" s="13" t="s">
        <v>18</v>
      </c>
      <c r="B4" s="25">
        <v>10.2</v>
      </c>
      <c r="C4" s="17">
        <v>29</v>
      </c>
      <c r="D4" s="45">
        <v>31</v>
      </c>
      <c r="E4" s="15" t="s">
        <v>37</v>
      </c>
      <c r="F4" s="16">
        <v>1</v>
      </c>
      <c r="G4" s="17">
        <v>10</v>
      </c>
      <c r="H4" s="16">
        <v>1</v>
      </c>
      <c r="I4" s="10">
        <v>1250000</v>
      </c>
      <c r="J4" s="143">
        <f aca="true" t="shared" si="0" ref="J4:J21">ROUND(D4*18/16,0)</f>
        <v>35</v>
      </c>
    </row>
    <row r="5" spans="1:10" s="35" customFormat="1" ht="18" customHeight="1">
      <c r="A5" s="13" t="s">
        <v>15</v>
      </c>
      <c r="B5" s="25">
        <v>21.4</v>
      </c>
      <c r="C5" s="16">
        <v>29</v>
      </c>
      <c r="D5" s="45">
        <v>29</v>
      </c>
      <c r="E5" s="15"/>
      <c r="F5" s="16">
        <v>2</v>
      </c>
      <c r="G5" s="16">
        <v>8</v>
      </c>
      <c r="H5" s="16">
        <v>2</v>
      </c>
      <c r="I5" s="10">
        <v>1000000</v>
      </c>
      <c r="J5" s="143">
        <f t="shared" si="0"/>
        <v>33</v>
      </c>
    </row>
    <row r="6" spans="1:10" s="35" customFormat="1" ht="18" customHeight="1">
      <c r="A6" s="13" t="s">
        <v>32</v>
      </c>
      <c r="B6" s="25">
        <v>8.9</v>
      </c>
      <c r="C6" s="16">
        <v>27</v>
      </c>
      <c r="D6" s="45">
        <v>33</v>
      </c>
      <c r="E6" s="15"/>
      <c r="F6" s="16">
        <v>3</v>
      </c>
      <c r="G6" s="16">
        <v>6</v>
      </c>
      <c r="H6" s="16">
        <v>3</v>
      </c>
      <c r="I6" s="16">
        <v>750000</v>
      </c>
      <c r="J6" s="143">
        <f t="shared" si="0"/>
        <v>37</v>
      </c>
    </row>
    <row r="7" spans="1:10" s="35" customFormat="1" ht="18" customHeight="1">
      <c r="A7" s="13" t="s">
        <v>49</v>
      </c>
      <c r="B7" s="25">
        <v>23.6</v>
      </c>
      <c r="C7" s="16">
        <v>26</v>
      </c>
      <c r="D7" s="40">
        <v>32</v>
      </c>
      <c r="E7" s="9"/>
      <c r="F7" s="9">
        <v>4</v>
      </c>
      <c r="G7" s="9">
        <v>5</v>
      </c>
      <c r="H7" s="9" t="s">
        <v>30</v>
      </c>
      <c r="I7" s="10">
        <v>550000</v>
      </c>
      <c r="J7" s="143">
        <f t="shared" si="0"/>
        <v>36</v>
      </c>
    </row>
    <row r="8" spans="1:10" s="35" customFormat="1" ht="18" customHeight="1">
      <c r="A8" s="13" t="s">
        <v>27</v>
      </c>
      <c r="B8" s="26">
        <v>25.2</v>
      </c>
      <c r="C8" s="16">
        <v>26</v>
      </c>
      <c r="D8" s="45">
        <v>33</v>
      </c>
      <c r="E8" s="15"/>
      <c r="F8" s="16">
        <v>5</v>
      </c>
      <c r="G8" s="16">
        <v>4</v>
      </c>
      <c r="H8" s="16" t="s">
        <v>30</v>
      </c>
      <c r="I8" s="10">
        <v>550000</v>
      </c>
      <c r="J8" s="143">
        <f t="shared" si="0"/>
        <v>37</v>
      </c>
    </row>
    <row r="9" spans="1:10" s="35" customFormat="1" ht="18" customHeight="1">
      <c r="A9" s="13" t="s">
        <v>8</v>
      </c>
      <c r="B9" s="26">
        <v>10.4</v>
      </c>
      <c r="C9" s="40">
        <v>23</v>
      </c>
      <c r="D9" s="45">
        <v>31</v>
      </c>
      <c r="E9" s="15"/>
      <c r="F9" s="9">
        <v>6</v>
      </c>
      <c r="G9" s="9">
        <v>3</v>
      </c>
      <c r="H9" s="9" t="s">
        <v>80</v>
      </c>
      <c r="I9" s="10">
        <v>350000</v>
      </c>
      <c r="J9" s="143">
        <f t="shared" si="0"/>
        <v>35</v>
      </c>
    </row>
    <row r="10" spans="1:10" s="35" customFormat="1" ht="18" customHeight="1">
      <c r="A10" s="13" t="s">
        <v>13</v>
      </c>
      <c r="B10" s="25">
        <v>17.8</v>
      </c>
      <c r="C10" s="16">
        <v>23</v>
      </c>
      <c r="D10" s="45">
        <v>34</v>
      </c>
      <c r="E10" s="15"/>
      <c r="F10" s="16">
        <v>7</v>
      </c>
      <c r="G10" s="16">
        <v>2</v>
      </c>
      <c r="H10" s="9" t="s">
        <v>80</v>
      </c>
      <c r="I10" s="10">
        <v>350000</v>
      </c>
      <c r="J10" s="143">
        <f t="shared" si="0"/>
        <v>38</v>
      </c>
    </row>
    <row r="11" spans="1:10" s="35" customFormat="1" ht="18" customHeight="1">
      <c r="A11" s="13" t="s">
        <v>16</v>
      </c>
      <c r="B11" s="25">
        <v>6.6</v>
      </c>
      <c r="C11" s="9">
        <v>22</v>
      </c>
      <c r="D11" s="45">
        <v>32</v>
      </c>
      <c r="E11" s="15"/>
      <c r="F11" s="16">
        <v>8</v>
      </c>
      <c r="G11" s="16">
        <v>1</v>
      </c>
      <c r="H11" s="16" t="s">
        <v>50</v>
      </c>
      <c r="I11" s="10">
        <v>100000</v>
      </c>
      <c r="J11" s="143">
        <f t="shared" si="0"/>
        <v>36</v>
      </c>
    </row>
    <row r="12" spans="1:10" s="35" customFormat="1" ht="18" customHeight="1">
      <c r="A12" s="13" t="s">
        <v>25</v>
      </c>
      <c r="B12" s="26">
        <v>29</v>
      </c>
      <c r="C12" s="14">
        <v>22</v>
      </c>
      <c r="D12" s="45">
        <v>34</v>
      </c>
      <c r="E12" s="15"/>
      <c r="F12" s="16"/>
      <c r="G12" s="16"/>
      <c r="H12" s="16" t="s">
        <v>50</v>
      </c>
      <c r="I12" s="10">
        <v>100000</v>
      </c>
      <c r="J12" s="143">
        <f t="shared" si="0"/>
        <v>38</v>
      </c>
    </row>
    <row r="13" spans="1:10" s="35" customFormat="1" ht="18" customHeight="1">
      <c r="A13" s="13" t="s">
        <v>11</v>
      </c>
      <c r="B13" s="26">
        <v>18.9</v>
      </c>
      <c r="C13" s="16">
        <v>21</v>
      </c>
      <c r="D13" s="45">
        <v>34</v>
      </c>
      <c r="E13" s="15"/>
      <c r="F13" s="16"/>
      <c r="G13" s="16"/>
      <c r="H13" s="16"/>
      <c r="I13" s="10"/>
      <c r="J13" s="143">
        <f t="shared" si="0"/>
        <v>38</v>
      </c>
    </row>
    <row r="14" spans="1:10" s="35" customFormat="1" ht="18" customHeight="1">
      <c r="A14" s="13" t="s">
        <v>17</v>
      </c>
      <c r="B14" s="25">
        <v>9.7</v>
      </c>
      <c r="C14" s="9">
        <v>19</v>
      </c>
      <c r="D14" s="45">
        <v>38</v>
      </c>
      <c r="E14" s="15"/>
      <c r="F14" s="17"/>
      <c r="G14" s="16"/>
      <c r="H14" s="16"/>
      <c r="I14" s="10"/>
      <c r="J14" s="143">
        <f t="shared" si="0"/>
        <v>43</v>
      </c>
    </row>
    <row r="15" spans="1:10" s="35" customFormat="1" ht="18" customHeight="1">
      <c r="A15" s="13" t="s">
        <v>33</v>
      </c>
      <c r="B15" s="25">
        <v>17.5</v>
      </c>
      <c r="C15" s="16">
        <v>19</v>
      </c>
      <c r="D15" s="45">
        <v>37</v>
      </c>
      <c r="E15" s="42"/>
      <c r="F15" s="42"/>
      <c r="G15" s="42"/>
      <c r="H15" s="42"/>
      <c r="I15" s="16"/>
      <c r="J15" s="143">
        <f t="shared" si="0"/>
        <v>42</v>
      </c>
    </row>
    <row r="16" spans="1:10" s="35" customFormat="1" ht="18" customHeight="1">
      <c r="A16" s="18" t="s">
        <v>35</v>
      </c>
      <c r="B16" s="27">
        <v>18.2</v>
      </c>
      <c r="C16" s="14">
        <v>17</v>
      </c>
      <c r="D16" s="45">
        <v>39</v>
      </c>
      <c r="E16" s="15"/>
      <c r="F16" s="16"/>
      <c r="G16" s="16"/>
      <c r="H16" s="16"/>
      <c r="I16" s="10"/>
      <c r="J16" s="143">
        <f t="shared" si="0"/>
        <v>44</v>
      </c>
    </row>
    <row r="17" spans="1:10" s="35" customFormat="1" ht="18" customHeight="1">
      <c r="A17" s="18" t="s">
        <v>19</v>
      </c>
      <c r="B17" s="27">
        <v>7.9</v>
      </c>
      <c r="C17" s="14"/>
      <c r="D17" s="45"/>
      <c r="E17" s="15"/>
      <c r="F17" s="16"/>
      <c r="G17" s="16"/>
      <c r="H17" s="16"/>
      <c r="I17" s="10"/>
      <c r="J17" s="143">
        <f t="shared" si="0"/>
        <v>0</v>
      </c>
    </row>
    <row r="18" spans="1:10" s="35" customFormat="1" ht="18" customHeight="1">
      <c r="A18" s="13" t="s">
        <v>12</v>
      </c>
      <c r="B18" s="25">
        <v>9.8</v>
      </c>
      <c r="C18" s="16"/>
      <c r="D18" s="40"/>
      <c r="E18" s="9"/>
      <c r="F18" s="9"/>
      <c r="G18" s="9"/>
      <c r="H18" s="9"/>
      <c r="I18" s="10"/>
      <c r="J18" s="143">
        <f t="shared" si="0"/>
        <v>0</v>
      </c>
    </row>
    <row r="19" spans="1:10" ht="18" customHeight="1">
      <c r="A19" s="13" t="s">
        <v>10</v>
      </c>
      <c r="B19" s="25">
        <v>19.8</v>
      </c>
      <c r="C19" s="14"/>
      <c r="D19" s="40"/>
      <c r="E19" s="9"/>
      <c r="F19" s="9"/>
      <c r="G19" s="9"/>
      <c r="H19" s="9"/>
      <c r="I19" s="16"/>
      <c r="J19" s="143">
        <f t="shared" si="0"/>
        <v>0</v>
      </c>
    </row>
    <row r="20" spans="1:10" ht="18" customHeight="1">
      <c r="A20" s="13" t="s">
        <v>34</v>
      </c>
      <c r="B20" s="25">
        <v>24.2</v>
      </c>
      <c r="C20" s="14"/>
      <c r="D20" s="45"/>
      <c r="E20" s="15"/>
      <c r="F20" s="16"/>
      <c r="G20" s="16"/>
      <c r="H20" s="16"/>
      <c r="I20" s="16"/>
      <c r="J20" s="143">
        <f t="shared" si="0"/>
        <v>0</v>
      </c>
    </row>
    <row r="21" spans="1:10" ht="18" customHeight="1">
      <c r="A21" s="18" t="s">
        <v>56</v>
      </c>
      <c r="B21" s="27">
        <v>33</v>
      </c>
      <c r="C21" s="14"/>
      <c r="D21" s="45"/>
      <c r="E21" s="15"/>
      <c r="F21" s="16"/>
      <c r="G21" s="16"/>
      <c r="H21" s="16"/>
      <c r="I21" s="10"/>
      <c r="J21" s="143">
        <f t="shared" si="0"/>
        <v>0</v>
      </c>
    </row>
    <row r="22" spans="1:9" ht="29.25" customHeight="1" thickBot="1">
      <c r="A22" s="19"/>
      <c r="B22" s="20"/>
      <c r="C22" s="21"/>
      <c r="D22" s="20"/>
      <c r="E22" s="21"/>
      <c r="F22" s="20"/>
      <c r="G22" s="20"/>
      <c r="H22" s="20"/>
      <c r="I22" s="141">
        <f>SUM(I4:I21)</f>
        <v>5000000</v>
      </c>
    </row>
    <row r="23" spans="1:8" ht="18" customHeight="1" thickTop="1">
      <c r="A23" s="19"/>
      <c r="B23" s="20"/>
      <c r="C23" s="21"/>
      <c r="D23" s="20"/>
      <c r="E23" s="20"/>
      <c r="F23" s="20"/>
      <c r="G23" s="20"/>
      <c r="H23" s="20"/>
    </row>
    <row r="24" spans="1:9" ht="18" customHeight="1">
      <c r="A24" s="8" t="s">
        <v>7</v>
      </c>
      <c r="B24" s="9" t="s">
        <v>6</v>
      </c>
      <c r="C24" s="9" t="s">
        <v>5</v>
      </c>
      <c r="E24" s="9" t="s">
        <v>65</v>
      </c>
      <c r="F24" s="230" t="s">
        <v>6</v>
      </c>
      <c r="G24" s="230"/>
      <c r="H24" s="230" t="s">
        <v>66</v>
      </c>
      <c r="I24" s="230"/>
    </row>
    <row r="25" spans="1:9" ht="18" customHeight="1">
      <c r="A25" s="6" t="s">
        <v>38</v>
      </c>
      <c r="B25" s="8">
        <v>10</v>
      </c>
      <c r="C25" s="10">
        <f>C33*25%</f>
        <v>1250000</v>
      </c>
      <c r="D25" s="36"/>
      <c r="E25" s="9">
        <v>1</v>
      </c>
      <c r="F25" s="9" t="s">
        <v>67</v>
      </c>
      <c r="G25" s="9">
        <v>10</v>
      </c>
      <c r="H25" s="10" t="s">
        <v>67</v>
      </c>
      <c r="I25" s="10">
        <f>C33*20%</f>
        <v>1000000</v>
      </c>
    </row>
    <row r="26" spans="1:9" ht="18" customHeight="1">
      <c r="A26" s="7" t="s">
        <v>39</v>
      </c>
      <c r="B26" s="9">
        <v>8</v>
      </c>
      <c r="C26" s="10">
        <f>C33*20%</f>
        <v>1000000</v>
      </c>
      <c r="D26" s="36"/>
      <c r="E26" s="9">
        <v>2</v>
      </c>
      <c r="F26" s="9" t="s">
        <v>67</v>
      </c>
      <c r="G26" s="9">
        <v>6</v>
      </c>
      <c r="H26" s="10" t="s">
        <v>67</v>
      </c>
      <c r="I26" s="10">
        <f>C33*15%</f>
        <v>750000</v>
      </c>
    </row>
    <row r="27" spans="1:9" ht="18" customHeight="1">
      <c r="A27" s="7" t="s">
        <v>40</v>
      </c>
      <c r="B27" s="9">
        <v>6</v>
      </c>
      <c r="C27" s="10">
        <f>C33*15%</f>
        <v>750000</v>
      </c>
      <c r="D27" s="36"/>
      <c r="E27" s="9">
        <v>3</v>
      </c>
      <c r="F27" s="9" t="s">
        <v>67</v>
      </c>
      <c r="G27" s="9">
        <v>4</v>
      </c>
      <c r="H27" s="10" t="s">
        <v>67</v>
      </c>
      <c r="I27" s="10">
        <f>C33*10%</f>
        <v>500000</v>
      </c>
    </row>
    <row r="28" spans="1:9" ht="18" customHeight="1">
      <c r="A28" s="7" t="s">
        <v>41</v>
      </c>
      <c r="B28" s="9">
        <v>5</v>
      </c>
      <c r="C28" s="10">
        <f>C33*12%</f>
        <v>600000</v>
      </c>
      <c r="D28" s="36"/>
      <c r="E28" s="9">
        <v>4</v>
      </c>
      <c r="F28" s="9" t="s">
        <v>67</v>
      </c>
      <c r="G28" s="9">
        <v>2</v>
      </c>
      <c r="H28" s="10" t="s">
        <v>67</v>
      </c>
      <c r="I28" s="10">
        <f>C33*5%</f>
        <v>250000</v>
      </c>
    </row>
    <row r="29" spans="1:9" ht="18" customHeight="1">
      <c r="A29" s="7" t="s">
        <v>42</v>
      </c>
      <c r="B29" s="9">
        <v>4</v>
      </c>
      <c r="C29" s="10">
        <f>C33*10%</f>
        <v>500000</v>
      </c>
      <c r="E29" s="36"/>
      <c r="F29" s="36"/>
      <c r="G29" s="46"/>
      <c r="H29" s="47"/>
      <c r="I29" s="47"/>
    </row>
    <row r="30" spans="1:9" ht="18" customHeight="1">
      <c r="A30" s="7" t="s">
        <v>43</v>
      </c>
      <c r="B30" s="9">
        <v>3</v>
      </c>
      <c r="C30" s="10">
        <f>C33*8%</f>
        <v>400000</v>
      </c>
      <c r="E30" s="9" t="s">
        <v>68</v>
      </c>
      <c r="F30" s="230" t="s">
        <v>6</v>
      </c>
      <c r="G30" s="230"/>
      <c r="H30" s="231" t="s">
        <v>66</v>
      </c>
      <c r="I30" s="231"/>
    </row>
    <row r="31" spans="1:9" ht="18" customHeight="1">
      <c r="A31" s="7" t="s">
        <v>44</v>
      </c>
      <c r="B31" s="9">
        <v>2</v>
      </c>
      <c r="C31" s="10">
        <f>C33*6%</f>
        <v>300000</v>
      </c>
      <c r="E31" s="9">
        <v>1</v>
      </c>
      <c r="F31" s="9" t="s">
        <v>71</v>
      </c>
      <c r="G31" s="9">
        <v>10</v>
      </c>
      <c r="H31" s="10" t="s">
        <v>71</v>
      </c>
      <c r="I31" s="10">
        <f>C25*67%</f>
        <v>837500</v>
      </c>
    </row>
    <row r="32" spans="1:9" ht="18" customHeight="1">
      <c r="A32" s="7" t="s">
        <v>45</v>
      </c>
      <c r="B32" s="9">
        <v>1</v>
      </c>
      <c r="C32" s="10">
        <f>C33*4%</f>
        <v>200000</v>
      </c>
      <c r="E32" s="9">
        <v>2</v>
      </c>
      <c r="F32" s="9" t="s">
        <v>69</v>
      </c>
      <c r="G32" s="9">
        <v>5</v>
      </c>
      <c r="H32" s="10" t="s">
        <v>69</v>
      </c>
      <c r="I32" s="10">
        <f>C25*33%</f>
        <v>412500</v>
      </c>
    </row>
    <row r="33" spans="1:8" ht="18" customHeight="1">
      <c r="A33" s="5" t="s">
        <v>4</v>
      </c>
      <c r="B33" s="22"/>
      <c r="C33" s="12">
        <v>5000000</v>
      </c>
      <c r="F33" s="20"/>
      <c r="G33" s="20"/>
      <c r="H33" s="20"/>
    </row>
  </sheetData>
  <sheetProtection/>
  <mergeCells count="6">
    <mergeCell ref="F30:G30"/>
    <mergeCell ref="H30:I30"/>
    <mergeCell ref="F3:G3"/>
    <mergeCell ref="H3:I3"/>
    <mergeCell ref="F24:G24"/>
    <mergeCell ref="H24:I24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zoomScalePageLayoutView="0" workbookViewId="0" topLeftCell="A1">
      <selection activeCell="K14" sqref="K14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258</v>
      </c>
      <c r="G1" s="1"/>
      <c r="H1" s="1"/>
      <c r="I1" s="1"/>
    </row>
    <row r="2" spans="2:9" s="30" customFormat="1" ht="29.25" customHeight="1">
      <c r="B2" s="3"/>
      <c r="C2" s="3"/>
      <c r="E2" s="4" t="s">
        <v>259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15</v>
      </c>
      <c r="B4" s="25">
        <v>21.4</v>
      </c>
      <c r="C4" s="16">
        <v>15</v>
      </c>
      <c r="D4" s="45">
        <v>16</v>
      </c>
      <c r="E4" s="15"/>
      <c r="F4" s="16">
        <v>1</v>
      </c>
      <c r="G4" s="16">
        <v>10</v>
      </c>
      <c r="H4" s="16">
        <v>1</v>
      </c>
      <c r="I4" s="10">
        <f>C25</f>
        <v>1250000</v>
      </c>
      <c r="L4" s="44"/>
    </row>
    <row r="5" spans="1:12" s="35" customFormat="1" ht="18" customHeight="1">
      <c r="A5" s="13" t="s">
        <v>27</v>
      </c>
      <c r="B5" s="26">
        <v>25.2</v>
      </c>
      <c r="C5" s="16">
        <v>11</v>
      </c>
      <c r="D5" s="45">
        <v>17</v>
      </c>
      <c r="E5" s="15"/>
      <c r="F5" s="16">
        <v>2</v>
      </c>
      <c r="G5" s="16">
        <v>8</v>
      </c>
      <c r="H5" s="16">
        <v>2</v>
      </c>
      <c r="I5" s="16">
        <f>C26</f>
        <v>1000000</v>
      </c>
      <c r="L5" s="44"/>
    </row>
    <row r="6" spans="1:12" s="35" customFormat="1" ht="18" customHeight="1">
      <c r="A6" s="13" t="s">
        <v>16</v>
      </c>
      <c r="B6" s="25">
        <v>6.6</v>
      </c>
      <c r="C6" s="9">
        <v>9</v>
      </c>
      <c r="D6" s="45">
        <v>19</v>
      </c>
      <c r="E6" s="15"/>
      <c r="F6" s="16">
        <v>3</v>
      </c>
      <c r="G6" s="16">
        <v>6</v>
      </c>
      <c r="H6" s="16">
        <v>3</v>
      </c>
      <c r="I6" s="10">
        <f>C27</f>
        <v>750000</v>
      </c>
      <c r="L6" s="44"/>
    </row>
    <row r="7" spans="1:12" s="35" customFormat="1" ht="18" customHeight="1">
      <c r="A7" s="13" t="s">
        <v>33</v>
      </c>
      <c r="B7" s="25">
        <v>17.5</v>
      </c>
      <c r="C7" s="16">
        <v>8</v>
      </c>
      <c r="D7" s="45">
        <v>20</v>
      </c>
      <c r="E7" s="42"/>
      <c r="F7" s="42">
        <v>4</v>
      </c>
      <c r="G7" s="42">
        <v>5</v>
      </c>
      <c r="H7" s="42">
        <v>4</v>
      </c>
      <c r="I7" s="16">
        <f>C28</f>
        <v>600000</v>
      </c>
      <c r="L7" s="44"/>
    </row>
    <row r="8" spans="1:12" s="35" customFormat="1" ht="18" customHeight="1">
      <c r="A8" s="13" t="s">
        <v>32</v>
      </c>
      <c r="B8" s="25">
        <v>8.9</v>
      </c>
      <c r="C8" s="16">
        <v>6</v>
      </c>
      <c r="D8" s="45">
        <v>23</v>
      </c>
      <c r="E8" s="15"/>
      <c r="F8" s="16">
        <v>5</v>
      </c>
      <c r="G8" s="16">
        <v>4</v>
      </c>
      <c r="H8" s="16">
        <v>5</v>
      </c>
      <c r="I8" s="16">
        <f>C29</f>
        <v>500000</v>
      </c>
      <c r="L8" s="44"/>
    </row>
    <row r="9" spans="1:12" s="35" customFormat="1" ht="18" customHeight="1">
      <c r="A9" s="13" t="s">
        <v>18</v>
      </c>
      <c r="B9" s="25">
        <v>10.2</v>
      </c>
      <c r="C9" s="17"/>
      <c r="D9" s="45"/>
      <c r="E9" s="15"/>
      <c r="F9" s="16"/>
      <c r="G9" s="17"/>
      <c r="H9" s="16"/>
      <c r="I9" s="10"/>
      <c r="L9" s="44"/>
    </row>
    <row r="10" spans="1:12" s="35" customFormat="1" ht="18" customHeight="1">
      <c r="A10" s="13" t="s">
        <v>25</v>
      </c>
      <c r="B10" s="26">
        <v>29</v>
      </c>
      <c r="C10" s="14"/>
      <c r="D10" s="45"/>
      <c r="E10" s="15"/>
      <c r="F10" s="16"/>
      <c r="G10" s="16"/>
      <c r="H10" s="16"/>
      <c r="I10" s="10"/>
      <c r="L10" s="44"/>
    </row>
    <row r="11" spans="1:12" s="35" customFormat="1" ht="18" customHeight="1">
      <c r="A11" s="13" t="s">
        <v>11</v>
      </c>
      <c r="B11" s="26">
        <v>18.9</v>
      </c>
      <c r="C11" s="16"/>
      <c r="D11" s="45"/>
      <c r="E11" s="15"/>
      <c r="F11" s="16"/>
      <c r="G11" s="16"/>
      <c r="H11" s="16"/>
      <c r="I11" s="10"/>
      <c r="L11" s="44"/>
    </row>
    <row r="12" spans="1:12" s="35" customFormat="1" ht="18" customHeight="1">
      <c r="A12" s="13" t="s">
        <v>49</v>
      </c>
      <c r="B12" s="25">
        <v>23.6</v>
      </c>
      <c r="C12" s="16"/>
      <c r="D12" s="40"/>
      <c r="E12" s="9" t="s">
        <v>262</v>
      </c>
      <c r="F12" s="9"/>
      <c r="G12" s="9"/>
      <c r="H12" s="9"/>
      <c r="I12" s="10"/>
      <c r="L12" s="44"/>
    </row>
    <row r="13" spans="1:12" s="35" customFormat="1" ht="18" customHeight="1">
      <c r="A13" s="13" t="s">
        <v>13</v>
      </c>
      <c r="B13" s="25">
        <v>17.8</v>
      </c>
      <c r="C13" s="16"/>
      <c r="D13" s="45"/>
      <c r="E13" s="15"/>
      <c r="F13" s="16"/>
      <c r="G13" s="16"/>
      <c r="H13" s="9"/>
      <c r="I13" s="10"/>
      <c r="L13" s="44"/>
    </row>
    <row r="14" spans="1:12" s="35" customFormat="1" ht="18" customHeight="1">
      <c r="A14" s="18" t="s">
        <v>19</v>
      </c>
      <c r="B14" s="27">
        <v>7.9</v>
      </c>
      <c r="C14" s="14"/>
      <c r="D14" s="45"/>
      <c r="E14" s="15"/>
      <c r="F14" s="16"/>
      <c r="G14" s="16"/>
      <c r="H14" s="16"/>
      <c r="I14" s="10"/>
      <c r="L14" s="44"/>
    </row>
    <row r="15" spans="1:12" s="35" customFormat="1" ht="18" customHeight="1">
      <c r="A15" s="13" t="s">
        <v>17</v>
      </c>
      <c r="B15" s="25">
        <v>9.7</v>
      </c>
      <c r="C15" s="9"/>
      <c r="D15" s="45"/>
      <c r="E15" s="15"/>
      <c r="F15" s="17"/>
      <c r="G15" s="16"/>
      <c r="H15" s="16"/>
      <c r="I15" s="10"/>
      <c r="L15" s="44"/>
    </row>
    <row r="16" spans="1:12" s="35" customFormat="1" ht="18" customHeight="1">
      <c r="A16" s="13" t="s">
        <v>12</v>
      </c>
      <c r="B16" s="25">
        <v>9.8</v>
      </c>
      <c r="C16" s="16"/>
      <c r="D16" s="40"/>
      <c r="E16" s="9"/>
      <c r="F16" s="9"/>
      <c r="G16" s="9"/>
      <c r="H16" s="9"/>
      <c r="I16" s="10"/>
      <c r="L16" s="44"/>
    </row>
    <row r="17" spans="1:12" s="35" customFormat="1" ht="18" customHeight="1">
      <c r="A17" s="13" t="s">
        <v>8</v>
      </c>
      <c r="B17" s="26">
        <v>10.4</v>
      </c>
      <c r="C17" s="40"/>
      <c r="D17" s="45"/>
      <c r="E17" s="15"/>
      <c r="F17" s="9"/>
      <c r="G17" s="9"/>
      <c r="H17" s="9"/>
      <c r="I17" s="10"/>
      <c r="L17" s="44"/>
    </row>
    <row r="18" spans="1:12" s="35" customFormat="1" ht="18" customHeight="1">
      <c r="A18" s="18" t="s">
        <v>35</v>
      </c>
      <c r="B18" s="27">
        <v>18.2</v>
      </c>
      <c r="C18" s="14"/>
      <c r="D18" s="45"/>
      <c r="E18" s="15"/>
      <c r="F18" s="16"/>
      <c r="G18" s="16"/>
      <c r="H18" s="16"/>
      <c r="I18" s="10"/>
      <c r="L18" s="44"/>
    </row>
    <row r="19" spans="1:12" ht="18" customHeight="1">
      <c r="A19" s="13" t="s">
        <v>10</v>
      </c>
      <c r="B19" s="25">
        <v>19.8</v>
      </c>
      <c r="C19" s="14"/>
      <c r="D19" s="40"/>
      <c r="E19" s="9"/>
      <c r="F19" s="9"/>
      <c r="G19" s="9"/>
      <c r="H19" s="9"/>
      <c r="I19" s="16"/>
      <c r="J19" s="35"/>
      <c r="L19" s="44"/>
    </row>
    <row r="20" spans="1:12" ht="18" customHeight="1">
      <c r="A20" s="13" t="s">
        <v>34</v>
      </c>
      <c r="B20" s="25">
        <v>24.2</v>
      </c>
      <c r="C20" s="14"/>
      <c r="D20" s="45"/>
      <c r="E20" s="15"/>
      <c r="F20" s="16"/>
      <c r="G20" s="16"/>
      <c r="H20" s="16"/>
      <c r="I20" s="16"/>
      <c r="L20" s="44"/>
    </row>
    <row r="21" spans="1:12" ht="18" customHeight="1">
      <c r="A21" s="18" t="s">
        <v>56</v>
      </c>
      <c r="B21" s="27">
        <v>33</v>
      </c>
      <c r="C21" s="14"/>
      <c r="D21" s="45"/>
      <c r="E21" s="15"/>
      <c r="F21" s="16"/>
      <c r="G21" s="16"/>
      <c r="H21" s="16"/>
      <c r="I21" s="10"/>
      <c r="L21" s="44"/>
    </row>
    <row r="22" spans="1:9" ht="29.25" customHeight="1" thickBot="1">
      <c r="A22" s="19"/>
      <c r="B22" s="20"/>
      <c r="C22" s="21"/>
      <c r="D22" s="20"/>
      <c r="E22" s="21"/>
      <c r="F22" s="20"/>
      <c r="G22" s="20"/>
      <c r="H22" s="20"/>
      <c r="I22" s="141">
        <f>SUM(I4:I21)</f>
        <v>4100000</v>
      </c>
    </row>
    <row r="23" spans="1:8" ht="18" customHeight="1" thickTop="1">
      <c r="A23" s="19"/>
      <c r="B23" s="20"/>
      <c r="C23" s="21"/>
      <c r="D23" s="20"/>
      <c r="E23" s="20"/>
      <c r="F23" s="20"/>
      <c r="G23" s="20"/>
      <c r="H23" s="20"/>
    </row>
    <row r="24" spans="1:9" ht="18" customHeight="1">
      <c r="A24" s="8" t="s">
        <v>7</v>
      </c>
      <c r="B24" s="9" t="s">
        <v>6</v>
      </c>
      <c r="C24" s="9" t="s">
        <v>5</v>
      </c>
      <c r="E24" s="9" t="s">
        <v>65</v>
      </c>
      <c r="F24" s="230" t="s">
        <v>6</v>
      </c>
      <c r="G24" s="230"/>
      <c r="H24" s="230" t="s">
        <v>66</v>
      </c>
      <c r="I24" s="230"/>
    </row>
    <row r="25" spans="1:9" ht="18" customHeight="1">
      <c r="A25" s="6" t="s">
        <v>38</v>
      </c>
      <c r="B25" s="8">
        <v>10</v>
      </c>
      <c r="C25" s="10">
        <f>C33*25%</f>
        <v>1250000</v>
      </c>
      <c r="D25" s="36"/>
      <c r="E25" s="9">
        <v>1</v>
      </c>
      <c r="F25" s="9" t="s">
        <v>67</v>
      </c>
      <c r="G25" s="9">
        <v>10</v>
      </c>
      <c r="H25" s="10" t="s">
        <v>67</v>
      </c>
      <c r="I25" s="10">
        <f>C33*20%</f>
        <v>1000000</v>
      </c>
    </row>
    <row r="26" spans="1:9" ht="18" customHeight="1">
      <c r="A26" s="7" t="s">
        <v>39</v>
      </c>
      <c r="B26" s="9">
        <v>8</v>
      </c>
      <c r="C26" s="10">
        <f>C33*20%</f>
        <v>1000000</v>
      </c>
      <c r="D26" s="36"/>
      <c r="E26" s="9">
        <v>2</v>
      </c>
      <c r="F26" s="9" t="s">
        <v>67</v>
      </c>
      <c r="G26" s="9">
        <v>6</v>
      </c>
      <c r="H26" s="10" t="s">
        <v>67</v>
      </c>
      <c r="I26" s="10">
        <f>C33*15%</f>
        <v>750000</v>
      </c>
    </row>
    <row r="27" spans="1:9" ht="18" customHeight="1">
      <c r="A27" s="7" t="s">
        <v>40</v>
      </c>
      <c r="B27" s="9">
        <v>6</v>
      </c>
      <c r="C27" s="10">
        <f>C33*15%</f>
        <v>750000</v>
      </c>
      <c r="D27" s="36"/>
      <c r="E27" s="9">
        <v>3</v>
      </c>
      <c r="F27" s="9" t="s">
        <v>67</v>
      </c>
      <c r="G27" s="9">
        <v>4</v>
      </c>
      <c r="H27" s="10" t="s">
        <v>67</v>
      </c>
      <c r="I27" s="10">
        <f>C33*10%</f>
        <v>500000</v>
      </c>
    </row>
    <row r="28" spans="1:9" ht="18" customHeight="1">
      <c r="A28" s="7" t="s">
        <v>41</v>
      </c>
      <c r="B28" s="9">
        <v>5</v>
      </c>
      <c r="C28" s="10">
        <f>C33*12%</f>
        <v>600000</v>
      </c>
      <c r="D28" s="36"/>
      <c r="E28" s="9">
        <v>4</v>
      </c>
      <c r="F28" s="9" t="s">
        <v>67</v>
      </c>
      <c r="G28" s="9">
        <v>2</v>
      </c>
      <c r="H28" s="10" t="s">
        <v>67</v>
      </c>
      <c r="I28" s="10">
        <f>C33*5%</f>
        <v>250000</v>
      </c>
    </row>
    <row r="29" spans="1:9" ht="18" customHeight="1">
      <c r="A29" s="7" t="s">
        <v>42</v>
      </c>
      <c r="B29" s="9">
        <v>4</v>
      </c>
      <c r="C29" s="10">
        <f>C33*10%</f>
        <v>500000</v>
      </c>
      <c r="E29" s="36"/>
      <c r="F29" s="36"/>
      <c r="G29" s="46"/>
      <c r="H29" s="47"/>
      <c r="I29" s="47"/>
    </row>
    <row r="30" spans="1:9" ht="18" customHeight="1">
      <c r="A30" s="7" t="s">
        <v>43</v>
      </c>
      <c r="B30" s="9">
        <v>3</v>
      </c>
      <c r="C30" s="10">
        <f>C33*8%</f>
        <v>400000</v>
      </c>
      <c r="E30" s="9" t="s">
        <v>68</v>
      </c>
      <c r="F30" s="230" t="s">
        <v>6</v>
      </c>
      <c r="G30" s="230"/>
      <c r="H30" s="231" t="s">
        <v>66</v>
      </c>
      <c r="I30" s="231"/>
    </row>
    <row r="31" spans="1:9" ht="18" customHeight="1">
      <c r="A31" s="7" t="s">
        <v>44</v>
      </c>
      <c r="B31" s="9">
        <v>2</v>
      </c>
      <c r="C31" s="10">
        <f>C33*6%</f>
        <v>300000</v>
      </c>
      <c r="E31" s="9">
        <v>1</v>
      </c>
      <c r="F31" s="9" t="s">
        <v>71</v>
      </c>
      <c r="G31" s="9">
        <v>10</v>
      </c>
      <c r="H31" s="10" t="s">
        <v>71</v>
      </c>
      <c r="I31" s="10">
        <f>C25*67%</f>
        <v>837500</v>
      </c>
    </row>
    <row r="32" spans="1:9" ht="18" customHeight="1">
      <c r="A32" s="7" t="s">
        <v>45</v>
      </c>
      <c r="B32" s="9">
        <v>1</v>
      </c>
      <c r="C32" s="10">
        <f>C33*4%</f>
        <v>200000</v>
      </c>
      <c r="E32" s="9">
        <v>2</v>
      </c>
      <c r="F32" s="9" t="s">
        <v>69</v>
      </c>
      <c r="G32" s="9">
        <v>5</v>
      </c>
      <c r="H32" s="10" t="s">
        <v>69</v>
      </c>
      <c r="I32" s="10">
        <f>C25*33%</f>
        <v>412500</v>
      </c>
    </row>
    <row r="33" spans="1:8" ht="18" customHeight="1">
      <c r="A33" s="5" t="s">
        <v>4</v>
      </c>
      <c r="B33" s="22"/>
      <c r="C33" s="12">
        <v>5000000</v>
      </c>
      <c r="F33" s="20"/>
      <c r="G33" s="20"/>
      <c r="H33" s="20"/>
    </row>
  </sheetData>
  <sheetProtection/>
  <mergeCells count="6">
    <mergeCell ref="F30:G30"/>
    <mergeCell ref="H30:I30"/>
    <mergeCell ref="F3:G3"/>
    <mergeCell ref="H3:I3"/>
    <mergeCell ref="F24:G24"/>
    <mergeCell ref="H24:I24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zoomScalePageLayoutView="0" workbookViewId="0" topLeftCell="A1">
      <selection activeCell="L17" sqref="L17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238</v>
      </c>
      <c r="G1" s="1"/>
      <c r="H1" s="1"/>
      <c r="I1" s="1"/>
    </row>
    <row r="2" spans="2:9" s="30" customFormat="1" ht="29.25" customHeight="1">
      <c r="B2" s="3"/>
      <c r="C2" s="3"/>
      <c r="E2" s="4" t="s">
        <v>237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16</v>
      </c>
      <c r="B4" s="25">
        <v>6.6</v>
      </c>
      <c r="C4" s="9">
        <v>31</v>
      </c>
      <c r="D4" s="45">
        <v>29</v>
      </c>
      <c r="E4" s="15"/>
      <c r="F4" s="16">
        <v>1</v>
      </c>
      <c r="G4" s="16">
        <v>10</v>
      </c>
      <c r="H4" s="16">
        <v>1</v>
      </c>
      <c r="I4" s="10">
        <v>1250000</v>
      </c>
      <c r="L4" s="44"/>
    </row>
    <row r="5" spans="1:12" s="35" customFormat="1" ht="18" customHeight="1">
      <c r="A5" s="13" t="s">
        <v>15</v>
      </c>
      <c r="B5" s="25">
        <v>21.4</v>
      </c>
      <c r="C5" s="16">
        <v>29</v>
      </c>
      <c r="D5" s="45">
        <v>33</v>
      </c>
      <c r="E5" s="15"/>
      <c r="F5" s="16">
        <v>2</v>
      </c>
      <c r="G5" s="16">
        <v>8</v>
      </c>
      <c r="H5" s="16">
        <v>2</v>
      </c>
      <c r="I5" s="10">
        <v>1000000</v>
      </c>
      <c r="L5" s="44"/>
    </row>
    <row r="6" spans="1:12" s="35" customFormat="1" ht="18" customHeight="1">
      <c r="A6" s="13" t="s">
        <v>32</v>
      </c>
      <c r="B6" s="25">
        <v>8.9</v>
      </c>
      <c r="C6" s="16">
        <v>28</v>
      </c>
      <c r="D6" s="45">
        <v>31</v>
      </c>
      <c r="E6" s="15"/>
      <c r="F6" s="16">
        <v>3</v>
      </c>
      <c r="G6" s="16">
        <v>6</v>
      </c>
      <c r="H6" s="16" t="s">
        <v>60</v>
      </c>
      <c r="I6" s="16">
        <v>675000</v>
      </c>
      <c r="L6" s="44"/>
    </row>
    <row r="7" spans="1:12" s="35" customFormat="1" ht="18" customHeight="1">
      <c r="A7" s="13" t="s">
        <v>18</v>
      </c>
      <c r="B7" s="25">
        <v>10.2</v>
      </c>
      <c r="C7" s="17">
        <v>28</v>
      </c>
      <c r="D7" s="45">
        <v>35</v>
      </c>
      <c r="E7" s="15"/>
      <c r="F7" s="16">
        <v>4</v>
      </c>
      <c r="G7" s="17">
        <v>5</v>
      </c>
      <c r="H7" s="16" t="s">
        <v>60</v>
      </c>
      <c r="I7" s="10">
        <v>675000</v>
      </c>
      <c r="L7" s="44"/>
    </row>
    <row r="8" spans="1:12" s="35" customFormat="1" ht="18" customHeight="1">
      <c r="A8" s="13" t="s">
        <v>25</v>
      </c>
      <c r="B8" s="26">
        <v>29</v>
      </c>
      <c r="C8" s="14">
        <v>25</v>
      </c>
      <c r="D8" s="45">
        <v>38</v>
      </c>
      <c r="E8" s="15"/>
      <c r="F8" s="16">
        <v>5</v>
      </c>
      <c r="G8" s="16">
        <v>4</v>
      </c>
      <c r="H8" s="16">
        <v>5</v>
      </c>
      <c r="I8" s="10">
        <v>500000</v>
      </c>
      <c r="L8" s="44"/>
    </row>
    <row r="9" spans="1:12" s="35" customFormat="1" ht="18" customHeight="1">
      <c r="A9" s="13" t="s">
        <v>11</v>
      </c>
      <c r="B9" s="26">
        <v>18.9</v>
      </c>
      <c r="C9" s="16">
        <v>20</v>
      </c>
      <c r="D9" s="45">
        <v>38</v>
      </c>
      <c r="E9" s="15"/>
      <c r="F9" s="16">
        <v>6</v>
      </c>
      <c r="G9" s="16">
        <v>3</v>
      </c>
      <c r="H9" s="16" t="s">
        <v>80</v>
      </c>
      <c r="I9" s="10">
        <v>350000</v>
      </c>
      <c r="L9" s="44"/>
    </row>
    <row r="10" spans="1:12" s="35" customFormat="1" ht="18" customHeight="1">
      <c r="A10" s="13" t="s">
        <v>49</v>
      </c>
      <c r="B10" s="25">
        <v>23.6</v>
      </c>
      <c r="C10" s="16">
        <v>20</v>
      </c>
      <c r="D10" s="40">
        <v>46</v>
      </c>
      <c r="E10" s="9"/>
      <c r="F10" s="9">
        <v>7</v>
      </c>
      <c r="G10" s="9">
        <v>2</v>
      </c>
      <c r="H10" s="9" t="s">
        <v>80</v>
      </c>
      <c r="I10" s="10">
        <v>350000</v>
      </c>
      <c r="L10" s="44"/>
    </row>
    <row r="11" spans="1:12" s="35" customFormat="1" ht="18" customHeight="1">
      <c r="A11" s="13" t="s">
        <v>13</v>
      </c>
      <c r="B11" s="25">
        <v>17.8</v>
      </c>
      <c r="C11" s="16">
        <v>18</v>
      </c>
      <c r="D11" s="45">
        <v>37</v>
      </c>
      <c r="E11" s="15"/>
      <c r="F11" s="16">
        <v>8</v>
      </c>
      <c r="G11" s="16">
        <v>1</v>
      </c>
      <c r="H11" s="9">
        <v>8</v>
      </c>
      <c r="I11" s="10">
        <v>200000</v>
      </c>
      <c r="L11" s="44"/>
    </row>
    <row r="12" spans="1:12" s="35" customFormat="1" ht="18" customHeight="1">
      <c r="A12" s="18" t="s">
        <v>19</v>
      </c>
      <c r="B12" s="27">
        <v>7.9</v>
      </c>
      <c r="C12" s="14"/>
      <c r="D12" s="45"/>
      <c r="E12" s="15"/>
      <c r="F12" s="16"/>
      <c r="G12" s="16"/>
      <c r="H12" s="16"/>
      <c r="I12" s="10"/>
      <c r="L12" s="44"/>
    </row>
    <row r="13" spans="1:12" s="35" customFormat="1" ht="18" customHeight="1">
      <c r="A13" s="13" t="s">
        <v>17</v>
      </c>
      <c r="B13" s="25">
        <v>9.7</v>
      </c>
      <c r="C13" s="9"/>
      <c r="D13" s="45"/>
      <c r="E13" s="15"/>
      <c r="F13" s="17"/>
      <c r="G13" s="16"/>
      <c r="H13" s="16"/>
      <c r="I13" s="10"/>
      <c r="L13" s="44"/>
    </row>
    <row r="14" spans="1:12" s="35" customFormat="1" ht="18" customHeight="1">
      <c r="A14" s="13" t="s">
        <v>12</v>
      </c>
      <c r="B14" s="25">
        <v>9.8</v>
      </c>
      <c r="C14" s="16"/>
      <c r="D14" s="40"/>
      <c r="E14" s="9"/>
      <c r="F14" s="9"/>
      <c r="G14" s="9"/>
      <c r="H14" s="9"/>
      <c r="I14" s="10"/>
      <c r="L14" s="44"/>
    </row>
    <row r="15" spans="1:12" s="35" customFormat="1" ht="18" customHeight="1">
      <c r="A15" s="13" t="s">
        <v>8</v>
      </c>
      <c r="B15" s="26">
        <v>10.4</v>
      </c>
      <c r="C15" s="40"/>
      <c r="D15" s="45"/>
      <c r="E15" s="15"/>
      <c r="F15" s="9"/>
      <c r="G15" s="9"/>
      <c r="H15" s="9"/>
      <c r="I15" s="10"/>
      <c r="L15" s="44"/>
    </row>
    <row r="16" spans="1:12" s="35" customFormat="1" ht="18" customHeight="1">
      <c r="A16" s="13" t="s">
        <v>33</v>
      </c>
      <c r="B16" s="25">
        <v>17.5</v>
      </c>
      <c r="C16" s="16"/>
      <c r="D16" s="45"/>
      <c r="E16" s="42"/>
      <c r="F16" s="42"/>
      <c r="G16" s="42"/>
      <c r="H16" s="42"/>
      <c r="I16" s="16"/>
      <c r="L16" s="44"/>
    </row>
    <row r="17" spans="1:12" s="35" customFormat="1" ht="18" customHeight="1">
      <c r="A17" s="18" t="s">
        <v>35</v>
      </c>
      <c r="B17" s="27">
        <v>18.2</v>
      </c>
      <c r="C17" s="14"/>
      <c r="D17" s="45"/>
      <c r="E17" s="15"/>
      <c r="F17" s="16"/>
      <c r="G17" s="16"/>
      <c r="H17" s="16"/>
      <c r="I17" s="10"/>
      <c r="L17" s="44"/>
    </row>
    <row r="18" spans="1:12" s="35" customFormat="1" ht="18" customHeight="1">
      <c r="A18" s="13" t="s">
        <v>10</v>
      </c>
      <c r="B18" s="25">
        <v>19.8</v>
      </c>
      <c r="C18" s="14"/>
      <c r="D18" s="40"/>
      <c r="E18" s="9"/>
      <c r="F18" s="9"/>
      <c r="G18" s="9"/>
      <c r="H18" s="9"/>
      <c r="I18" s="16"/>
      <c r="L18" s="44"/>
    </row>
    <row r="19" spans="1:12" ht="18" customHeight="1">
      <c r="A19" s="13" t="s">
        <v>34</v>
      </c>
      <c r="B19" s="25">
        <v>24.2</v>
      </c>
      <c r="C19" s="14"/>
      <c r="D19" s="45"/>
      <c r="E19" s="15"/>
      <c r="F19" s="16"/>
      <c r="G19" s="16"/>
      <c r="H19" s="16"/>
      <c r="I19" s="16"/>
      <c r="J19" s="35"/>
      <c r="L19" s="44"/>
    </row>
    <row r="20" spans="1:12" ht="18" customHeight="1">
      <c r="A20" s="13" t="s">
        <v>27</v>
      </c>
      <c r="B20" s="26">
        <v>25.2</v>
      </c>
      <c r="C20" s="14"/>
      <c r="D20" s="45"/>
      <c r="E20" s="9"/>
      <c r="F20" s="9"/>
      <c r="G20" s="9"/>
      <c r="H20" s="9"/>
      <c r="I20" s="17"/>
      <c r="L20" s="44"/>
    </row>
    <row r="21" spans="1:12" ht="18" customHeight="1">
      <c r="A21" s="18" t="s">
        <v>56</v>
      </c>
      <c r="B21" s="27">
        <v>33</v>
      </c>
      <c r="C21" s="14"/>
      <c r="D21" s="45"/>
      <c r="E21" s="15"/>
      <c r="F21" s="16"/>
      <c r="G21" s="16"/>
      <c r="H21" s="16"/>
      <c r="I21" s="10"/>
      <c r="L21" s="44"/>
    </row>
    <row r="22" spans="1:9" ht="29.25" customHeight="1" thickBot="1">
      <c r="A22" s="19"/>
      <c r="B22" s="20"/>
      <c r="C22" s="21"/>
      <c r="D22" s="20"/>
      <c r="E22" s="21"/>
      <c r="F22" s="20"/>
      <c r="G22" s="20"/>
      <c r="H22" s="20"/>
      <c r="I22" s="141">
        <f>SUM(I4:I21)</f>
        <v>5000000</v>
      </c>
    </row>
    <row r="23" spans="1:8" ht="18" customHeight="1" thickTop="1">
      <c r="A23" s="19"/>
      <c r="B23" s="20"/>
      <c r="C23" s="21"/>
      <c r="D23" s="20"/>
      <c r="E23" s="20"/>
      <c r="F23" s="20"/>
      <c r="G23" s="20"/>
      <c r="H23" s="20"/>
    </row>
    <row r="24" spans="1:9" ht="18" customHeight="1">
      <c r="A24" s="8" t="s">
        <v>7</v>
      </c>
      <c r="B24" s="9" t="s">
        <v>6</v>
      </c>
      <c r="C24" s="9" t="s">
        <v>5</v>
      </c>
      <c r="E24" s="9" t="s">
        <v>65</v>
      </c>
      <c r="F24" s="230" t="s">
        <v>6</v>
      </c>
      <c r="G24" s="230"/>
      <c r="H24" s="230" t="s">
        <v>66</v>
      </c>
      <c r="I24" s="230"/>
    </row>
    <row r="25" spans="1:9" ht="18" customHeight="1">
      <c r="A25" s="6" t="s">
        <v>38</v>
      </c>
      <c r="B25" s="8">
        <v>10</v>
      </c>
      <c r="C25" s="10">
        <f>C33*25%</f>
        <v>1250000</v>
      </c>
      <c r="D25" s="36"/>
      <c r="E25" s="9">
        <v>1</v>
      </c>
      <c r="F25" s="9" t="s">
        <v>67</v>
      </c>
      <c r="G25" s="9">
        <v>10</v>
      </c>
      <c r="H25" s="10" t="s">
        <v>67</v>
      </c>
      <c r="I25" s="10">
        <f>C33*20%</f>
        <v>1000000</v>
      </c>
    </row>
    <row r="26" spans="1:9" ht="18" customHeight="1">
      <c r="A26" s="7" t="s">
        <v>39</v>
      </c>
      <c r="B26" s="9">
        <v>8</v>
      </c>
      <c r="C26" s="10">
        <f>C33*20%</f>
        <v>1000000</v>
      </c>
      <c r="D26" s="36"/>
      <c r="E26" s="9">
        <v>2</v>
      </c>
      <c r="F26" s="9" t="s">
        <v>67</v>
      </c>
      <c r="G26" s="9">
        <v>6</v>
      </c>
      <c r="H26" s="10" t="s">
        <v>67</v>
      </c>
      <c r="I26" s="10">
        <f>C33*15%</f>
        <v>750000</v>
      </c>
    </row>
    <row r="27" spans="1:9" ht="18" customHeight="1">
      <c r="A27" s="7" t="s">
        <v>40</v>
      </c>
      <c r="B27" s="9">
        <v>6</v>
      </c>
      <c r="C27" s="10">
        <f>C33*15%</f>
        <v>750000</v>
      </c>
      <c r="D27" s="36"/>
      <c r="E27" s="9">
        <v>3</v>
      </c>
      <c r="F27" s="9" t="s">
        <v>67</v>
      </c>
      <c r="G27" s="9">
        <v>4</v>
      </c>
      <c r="H27" s="10" t="s">
        <v>67</v>
      </c>
      <c r="I27" s="10">
        <f>C33*10%</f>
        <v>500000</v>
      </c>
    </row>
    <row r="28" spans="1:9" ht="18" customHeight="1">
      <c r="A28" s="7" t="s">
        <v>41</v>
      </c>
      <c r="B28" s="9">
        <v>5</v>
      </c>
      <c r="C28" s="10">
        <f>C33*12%</f>
        <v>600000</v>
      </c>
      <c r="D28" s="36"/>
      <c r="E28" s="9">
        <v>4</v>
      </c>
      <c r="F28" s="9" t="s">
        <v>67</v>
      </c>
      <c r="G28" s="9">
        <v>2</v>
      </c>
      <c r="H28" s="10" t="s">
        <v>67</v>
      </c>
      <c r="I28" s="10">
        <f>C33*5%</f>
        <v>250000</v>
      </c>
    </row>
    <row r="29" spans="1:9" ht="18" customHeight="1">
      <c r="A29" s="7" t="s">
        <v>42</v>
      </c>
      <c r="B29" s="9">
        <v>4</v>
      </c>
      <c r="C29" s="10">
        <f>C33*10%</f>
        <v>500000</v>
      </c>
      <c r="E29" s="36"/>
      <c r="F29" s="36"/>
      <c r="G29" s="46"/>
      <c r="H29" s="47"/>
      <c r="I29" s="47"/>
    </row>
    <row r="30" spans="1:9" ht="18" customHeight="1">
      <c r="A30" s="7" t="s">
        <v>43</v>
      </c>
      <c r="B30" s="9">
        <v>3</v>
      </c>
      <c r="C30" s="10">
        <f>C33*8%</f>
        <v>400000</v>
      </c>
      <c r="E30" s="9" t="s">
        <v>68</v>
      </c>
      <c r="F30" s="230" t="s">
        <v>6</v>
      </c>
      <c r="G30" s="230"/>
      <c r="H30" s="231" t="s">
        <v>66</v>
      </c>
      <c r="I30" s="231"/>
    </row>
    <row r="31" spans="1:9" ht="18" customHeight="1">
      <c r="A31" s="7" t="s">
        <v>44</v>
      </c>
      <c r="B31" s="9">
        <v>2</v>
      </c>
      <c r="C31" s="10">
        <f>C33*6%</f>
        <v>300000</v>
      </c>
      <c r="E31" s="9">
        <v>1</v>
      </c>
      <c r="F31" s="9" t="s">
        <v>71</v>
      </c>
      <c r="G31" s="9">
        <v>10</v>
      </c>
      <c r="H31" s="10" t="s">
        <v>71</v>
      </c>
      <c r="I31" s="10">
        <f>C25*67%</f>
        <v>837500</v>
      </c>
    </row>
    <row r="32" spans="1:9" ht="18" customHeight="1">
      <c r="A32" s="7" t="s">
        <v>45</v>
      </c>
      <c r="B32" s="9">
        <v>1</v>
      </c>
      <c r="C32" s="10">
        <f>C33*4%</f>
        <v>200000</v>
      </c>
      <c r="E32" s="9">
        <v>2</v>
      </c>
      <c r="F32" s="9" t="s">
        <v>69</v>
      </c>
      <c r="G32" s="9">
        <v>5</v>
      </c>
      <c r="H32" s="10" t="s">
        <v>69</v>
      </c>
      <c r="I32" s="10">
        <f>C25*33%</f>
        <v>412500</v>
      </c>
    </row>
    <row r="33" spans="1:8" ht="18" customHeight="1">
      <c r="A33" s="5" t="s">
        <v>4</v>
      </c>
      <c r="B33" s="22"/>
      <c r="C33" s="12">
        <v>5000000</v>
      </c>
      <c r="F33" s="20"/>
      <c r="G33" s="20"/>
      <c r="H33" s="20"/>
    </row>
  </sheetData>
  <sheetProtection/>
  <mergeCells count="6">
    <mergeCell ref="F30:G30"/>
    <mergeCell ref="H30:I30"/>
    <mergeCell ref="F3:G3"/>
    <mergeCell ref="H3:I3"/>
    <mergeCell ref="F24:G24"/>
    <mergeCell ref="H24:I24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F14" sqref="F14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1.57421875" style="39" bestFit="1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230</v>
      </c>
      <c r="G1" s="1"/>
      <c r="H1" s="1"/>
      <c r="I1" s="1"/>
    </row>
    <row r="2" spans="2:9" s="30" customFormat="1" ht="29.25" customHeight="1">
      <c r="B2" s="3"/>
      <c r="C2" s="3"/>
      <c r="E2" s="4" t="s">
        <v>236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32</v>
      </c>
      <c r="B4" s="25">
        <v>8.9</v>
      </c>
      <c r="C4" s="16">
        <v>70</v>
      </c>
      <c r="D4" s="45"/>
      <c r="E4" s="15"/>
      <c r="F4" s="16"/>
      <c r="G4" s="16">
        <v>1</v>
      </c>
      <c r="H4" s="16">
        <v>10</v>
      </c>
      <c r="I4" s="16">
        <v>1675000</v>
      </c>
      <c r="J4" s="35" t="s">
        <v>74</v>
      </c>
      <c r="L4" s="44"/>
    </row>
    <row r="5" spans="1:12" s="35" customFormat="1" ht="18" customHeight="1">
      <c r="A5" s="13" t="s">
        <v>8</v>
      </c>
      <c r="B5" s="26">
        <v>10.4</v>
      </c>
      <c r="C5" s="40">
        <v>70</v>
      </c>
      <c r="D5" s="45"/>
      <c r="E5" s="15"/>
      <c r="F5" s="9"/>
      <c r="G5" s="9">
        <v>1</v>
      </c>
      <c r="H5" s="9">
        <v>10</v>
      </c>
      <c r="I5" s="10">
        <v>1675000</v>
      </c>
      <c r="J5" s="35" t="s">
        <v>74</v>
      </c>
      <c r="L5" s="44"/>
    </row>
    <row r="6" spans="1:12" s="35" customFormat="1" ht="18" customHeight="1">
      <c r="A6" s="18" t="s">
        <v>35</v>
      </c>
      <c r="B6" s="27">
        <v>18.2</v>
      </c>
      <c r="C6" s="14">
        <v>70</v>
      </c>
      <c r="D6" s="45"/>
      <c r="E6" s="15"/>
      <c r="F6" s="16"/>
      <c r="G6" s="16">
        <v>1</v>
      </c>
      <c r="H6" s="16">
        <v>10</v>
      </c>
      <c r="I6" s="10">
        <v>1675000</v>
      </c>
      <c r="J6" s="35" t="s">
        <v>74</v>
      </c>
      <c r="L6" s="44"/>
    </row>
    <row r="7" spans="1:12" s="35" customFormat="1" ht="18" customHeight="1">
      <c r="A7" s="13" t="s">
        <v>11</v>
      </c>
      <c r="B7" s="26">
        <v>18.9</v>
      </c>
      <c r="C7" s="16">
        <v>70</v>
      </c>
      <c r="D7" s="45"/>
      <c r="E7" s="15"/>
      <c r="F7" s="16"/>
      <c r="G7" s="16">
        <v>1</v>
      </c>
      <c r="H7" s="16">
        <v>10</v>
      </c>
      <c r="I7" s="10">
        <v>1675000</v>
      </c>
      <c r="J7" s="35" t="s">
        <v>74</v>
      </c>
      <c r="L7" s="44"/>
    </row>
    <row r="8" spans="1:12" s="35" customFormat="1" ht="18" customHeight="1">
      <c r="A8" s="13" t="s">
        <v>16</v>
      </c>
      <c r="B8" s="25">
        <v>6.6</v>
      </c>
      <c r="C8" s="9">
        <v>74</v>
      </c>
      <c r="D8" s="45"/>
      <c r="E8" s="15"/>
      <c r="F8" s="16"/>
      <c r="G8" s="16">
        <v>2</v>
      </c>
      <c r="H8" s="16">
        <v>5</v>
      </c>
      <c r="I8" s="10">
        <v>825000</v>
      </c>
      <c r="J8" s="35" t="s">
        <v>72</v>
      </c>
      <c r="L8" s="44"/>
    </row>
    <row r="9" spans="1:12" s="35" customFormat="1" ht="18" customHeight="1">
      <c r="A9" s="13" t="s">
        <v>10</v>
      </c>
      <c r="B9" s="25">
        <v>19.8</v>
      </c>
      <c r="C9" s="14">
        <v>74</v>
      </c>
      <c r="D9" s="40"/>
      <c r="E9" s="9"/>
      <c r="F9" s="9"/>
      <c r="G9" s="9">
        <v>2</v>
      </c>
      <c r="H9" s="9">
        <v>5</v>
      </c>
      <c r="I9" s="16">
        <v>825000</v>
      </c>
      <c r="J9" s="35" t="s">
        <v>72</v>
      </c>
      <c r="L9" s="44"/>
    </row>
    <row r="10" spans="1:12" s="35" customFormat="1" ht="18" customHeight="1">
      <c r="A10" s="13" t="s">
        <v>25</v>
      </c>
      <c r="B10" s="26">
        <v>29</v>
      </c>
      <c r="C10" s="14">
        <v>74</v>
      </c>
      <c r="D10" s="45"/>
      <c r="E10" s="15"/>
      <c r="F10" s="16"/>
      <c r="G10" s="16">
        <v>2</v>
      </c>
      <c r="H10" s="16">
        <v>5</v>
      </c>
      <c r="I10" s="10">
        <v>825000</v>
      </c>
      <c r="J10" s="35" t="s">
        <v>72</v>
      </c>
      <c r="L10" s="44"/>
    </row>
    <row r="11" spans="1:12" s="35" customFormat="1" ht="18" customHeight="1">
      <c r="A11" s="18" t="s">
        <v>19</v>
      </c>
      <c r="B11" s="27">
        <v>7.9</v>
      </c>
      <c r="C11" s="14">
        <v>74</v>
      </c>
      <c r="D11" s="45"/>
      <c r="E11" s="15"/>
      <c r="F11" s="16"/>
      <c r="G11" s="16"/>
      <c r="H11" s="16"/>
      <c r="I11" s="10"/>
      <c r="J11" s="35" t="s">
        <v>70</v>
      </c>
      <c r="L11" s="44"/>
    </row>
    <row r="12" spans="1:12" s="35" customFormat="1" ht="18" customHeight="1">
      <c r="A12" s="13" t="s">
        <v>18</v>
      </c>
      <c r="B12" s="25">
        <v>10.2</v>
      </c>
      <c r="C12" s="17">
        <v>74</v>
      </c>
      <c r="D12" s="45"/>
      <c r="E12" s="15"/>
      <c r="F12" s="16"/>
      <c r="G12" s="17"/>
      <c r="H12" s="16"/>
      <c r="I12" s="10"/>
      <c r="J12" s="35" t="s">
        <v>73</v>
      </c>
      <c r="L12" s="44"/>
    </row>
    <row r="13" spans="1:12" s="35" customFormat="1" ht="18" customHeight="1">
      <c r="A13" s="13" t="s">
        <v>33</v>
      </c>
      <c r="B13" s="25">
        <v>17.5</v>
      </c>
      <c r="C13" s="16">
        <v>74</v>
      </c>
      <c r="D13" s="45"/>
      <c r="E13" s="42"/>
      <c r="F13" s="42"/>
      <c r="G13" s="42"/>
      <c r="H13" s="42"/>
      <c r="I13" s="16"/>
      <c r="J13" s="35" t="s">
        <v>73</v>
      </c>
      <c r="L13" s="44"/>
    </row>
    <row r="14" spans="1:12" s="35" customFormat="1" ht="18" customHeight="1">
      <c r="A14" s="13" t="s">
        <v>15</v>
      </c>
      <c r="B14" s="25">
        <v>21.4</v>
      </c>
      <c r="C14" s="16">
        <v>74</v>
      </c>
      <c r="D14" s="45"/>
      <c r="E14" s="15"/>
      <c r="F14" s="16"/>
      <c r="G14" s="16"/>
      <c r="H14" s="16"/>
      <c r="I14" s="10"/>
      <c r="J14" s="35" t="s">
        <v>70</v>
      </c>
      <c r="L14" s="44"/>
    </row>
    <row r="15" spans="1:12" s="35" customFormat="1" ht="18" customHeight="1">
      <c r="A15" s="13" t="s">
        <v>34</v>
      </c>
      <c r="B15" s="25">
        <v>24.2</v>
      </c>
      <c r="C15" s="14">
        <v>74</v>
      </c>
      <c r="D15" s="45"/>
      <c r="E15" s="15"/>
      <c r="F15" s="16"/>
      <c r="G15" s="16"/>
      <c r="H15" s="16"/>
      <c r="I15" s="16"/>
      <c r="J15" s="35" t="s">
        <v>70</v>
      </c>
      <c r="L15" s="44"/>
    </row>
    <row r="16" spans="1:12" s="35" customFormat="1" ht="18" customHeight="1">
      <c r="A16" s="13" t="s">
        <v>27</v>
      </c>
      <c r="B16" s="26">
        <v>25.2</v>
      </c>
      <c r="C16" s="14">
        <v>74</v>
      </c>
      <c r="D16" s="45"/>
      <c r="E16" s="9"/>
      <c r="F16" s="9"/>
      <c r="G16" s="9"/>
      <c r="H16" s="9"/>
      <c r="I16" s="17"/>
      <c r="J16" s="35" t="s">
        <v>73</v>
      </c>
      <c r="L16" s="44"/>
    </row>
    <row r="17" spans="1:12" s="35" customFormat="1" ht="18" customHeight="1">
      <c r="A17" s="13" t="s">
        <v>17</v>
      </c>
      <c r="B17" s="25">
        <v>9.7</v>
      </c>
      <c r="C17" s="9"/>
      <c r="D17" s="45"/>
      <c r="E17" s="15"/>
      <c r="F17" s="17"/>
      <c r="G17" s="16"/>
      <c r="H17" s="16"/>
      <c r="I17" s="10"/>
      <c r="L17" s="44"/>
    </row>
    <row r="18" spans="1:12" s="35" customFormat="1" ht="18" customHeight="1">
      <c r="A18" s="13" t="s">
        <v>12</v>
      </c>
      <c r="B18" s="25">
        <v>9.8</v>
      </c>
      <c r="C18" s="16"/>
      <c r="D18" s="40"/>
      <c r="E18" s="9"/>
      <c r="F18" s="9"/>
      <c r="G18" s="9"/>
      <c r="H18" s="9"/>
      <c r="I18" s="10"/>
      <c r="L18" s="44"/>
    </row>
    <row r="19" spans="1:12" s="35" customFormat="1" ht="18" customHeight="1">
      <c r="A19" s="18" t="s">
        <v>21</v>
      </c>
      <c r="B19" s="27">
        <v>13</v>
      </c>
      <c r="C19" s="14"/>
      <c r="D19" s="14"/>
      <c r="E19" s="15"/>
      <c r="F19" s="16"/>
      <c r="G19" s="17"/>
      <c r="H19" s="16"/>
      <c r="I19" s="10"/>
      <c r="J19" s="36"/>
      <c r="L19" s="44"/>
    </row>
    <row r="20" spans="1:12" s="35" customFormat="1" ht="18" customHeight="1">
      <c r="A20" s="18" t="s">
        <v>20</v>
      </c>
      <c r="B20" s="27">
        <v>15.4</v>
      </c>
      <c r="C20" s="14"/>
      <c r="D20" s="40"/>
      <c r="E20" s="9"/>
      <c r="F20" s="9"/>
      <c r="G20" s="9"/>
      <c r="H20" s="9"/>
      <c r="I20" s="16"/>
      <c r="L20" s="44"/>
    </row>
    <row r="21" spans="1:12" s="35" customFormat="1" ht="18" customHeight="1">
      <c r="A21" s="13" t="s">
        <v>13</v>
      </c>
      <c r="B21" s="25">
        <v>17.8</v>
      </c>
      <c r="C21" s="16"/>
      <c r="D21" s="45"/>
      <c r="E21" s="15"/>
      <c r="F21" s="16"/>
      <c r="G21" s="16"/>
      <c r="H21" s="9"/>
      <c r="I21" s="10"/>
      <c r="L21" s="44"/>
    </row>
    <row r="22" spans="1:12" ht="18" customHeight="1">
      <c r="A22" s="13" t="s">
        <v>14</v>
      </c>
      <c r="B22" s="25">
        <v>20.8</v>
      </c>
      <c r="C22" s="16"/>
      <c r="D22" s="14"/>
      <c r="E22" s="15"/>
      <c r="F22" s="16"/>
      <c r="G22" s="17"/>
      <c r="H22" s="16"/>
      <c r="I22" s="17"/>
      <c r="L22" s="44"/>
    </row>
    <row r="23" spans="1:12" ht="18" customHeight="1">
      <c r="A23" s="13" t="s">
        <v>49</v>
      </c>
      <c r="B23" s="25">
        <v>23.6</v>
      </c>
      <c r="C23" s="16"/>
      <c r="D23" s="40"/>
      <c r="E23" s="9"/>
      <c r="F23" s="9"/>
      <c r="G23" s="9"/>
      <c r="H23" s="9"/>
      <c r="I23" s="10"/>
      <c r="J23" s="35"/>
      <c r="L23" s="44"/>
    </row>
    <row r="24" spans="1:12" ht="18" customHeight="1">
      <c r="A24" s="13" t="s">
        <v>9</v>
      </c>
      <c r="B24" s="25">
        <v>26.2</v>
      </c>
      <c r="C24" s="16"/>
      <c r="D24" s="14"/>
      <c r="E24" s="15"/>
      <c r="F24" s="16"/>
      <c r="G24" s="17"/>
      <c r="H24" s="16"/>
      <c r="I24" s="16"/>
      <c r="J24" s="35"/>
      <c r="L24" s="44"/>
    </row>
    <row r="25" spans="1:12" ht="18" customHeight="1">
      <c r="A25" s="18" t="s">
        <v>56</v>
      </c>
      <c r="B25" s="27">
        <v>33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/>
      <c r="F27" s="20"/>
      <c r="G27" s="20"/>
      <c r="H27" s="20"/>
      <c r="I27" s="28">
        <f>SUM(I4:I25)</f>
        <v>9175000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2500000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2000000</v>
      </c>
    </row>
    <row r="31" spans="1:9" ht="18" customHeight="1">
      <c r="A31" s="7" t="s">
        <v>39</v>
      </c>
      <c r="B31" s="9">
        <v>8</v>
      </c>
      <c r="C31" s="10">
        <f>C38*20%</f>
        <v>2000000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1500000</v>
      </c>
    </row>
    <row r="32" spans="1:9" ht="18" customHeight="1">
      <c r="A32" s="7" t="s">
        <v>40</v>
      </c>
      <c r="B32" s="9">
        <v>6</v>
      </c>
      <c r="C32" s="10">
        <f>C38*15%</f>
        <v>1500000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1000000</v>
      </c>
    </row>
    <row r="33" spans="1:9" ht="18" customHeight="1">
      <c r="A33" s="7" t="s">
        <v>41</v>
      </c>
      <c r="B33" s="9">
        <v>5</v>
      </c>
      <c r="C33" s="10">
        <f>C38*12%</f>
        <v>1200000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500000</v>
      </c>
    </row>
    <row r="34" spans="1:9" ht="18" customHeight="1">
      <c r="A34" s="7" t="s">
        <v>42</v>
      </c>
      <c r="B34" s="9">
        <v>4</v>
      </c>
      <c r="C34" s="10">
        <f>C38*10%</f>
        <v>1000000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800000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600000</v>
      </c>
      <c r="E36" s="9">
        <v>1</v>
      </c>
      <c r="F36" s="9" t="s">
        <v>69</v>
      </c>
      <c r="G36" s="9">
        <v>10</v>
      </c>
      <c r="H36" s="10" t="s">
        <v>69</v>
      </c>
      <c r="I36" s="10">
        <f>C30*67%</f>
        <v>1675000</v>
      </c>
    </row>
    <row r="37" spans="1:9" ht="18" customHeight="1">
      <c r="A37" s="7" t="s">
        <v>45</v>
      </c>
      <c r="B37" s="9">
        <v>1</v>
      </c>
      <c r="C37" s="10">
        <f>C38*4%</f>
        <v>400000</v>
      </c>
      <c r="E37" s="9">
        <v>2</v>
      </c>
      <c r="F37" s="9" t="s">
        <v>71</v>
      </c>
      <c r="G37" s="9">
        <v>5</v>
      </c>
      <c r="H37" s="10" t="s">
        <v>71</v>
      </c>
      <c r="I37" s="10">
        <f>C30*33%</f>
        <v>825000</v>
      </c>
    </row>
    <row r="38" spans="1:8" ht="18" customHeight="1">
      <c r="A38" s="5" t="s">
        <v>4</v>
      </c>
      <c r="B38" s="22"/>
      <c r="C38" s="12">
        <v>10000000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E7" sqref="E7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1.57421875" style="39" bestFit="1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230</v>
      </c>
      <c r="G1" s="1"/>
      <c r="H1" s="1"/>
      <c r="I1" s="1"/>
    </row>
    <row r="2" spans="2:9" s="30" customFormat="1" ht="29.25" customHeight="1">
      <c r="B2" s="3"/>
      <c r="C2" s="3"/>
      <c r="E2" s="4" t="s">
        <v>231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18</v>
      </c>
      <c r="B4" s="25">
        <v>10.2</v>
      </c>
      <c r="C4" s="17">
        <v>37</v>
      </c>
      <c r="D4" s="45">
        <v>30</v>
      </c>
      <c r="E4" s="15" t="s">
        <v>232</v>
      </c>
      <c r="F4" s="16">
        <v>1</v>
      </c>
      <c r="G4" s="17">
        <v>10</v>
      </c>
      <c r="H4" s="16">
        <v>1</v>
      </c>
      <c r="I4" s="10">
        <f>2500000+600000</f>
        <v>3100000</v>
      </c>
      <c r="L4" s="44"/>
    </row>
    <row r="5" spans="1:12" s="35" customFormat="1" ht="18" customHeight="1">
      <c r="A5" s="13" t="s">
        <v>25</v>
      </c>
      <c r="B5" s="26">
        <v>29</v>
      </c>
      <c r="C5" s="14">
        <v>35</v>
      </c>
      <c r="D5" s="45">
        <v>34</v>
      </c>
      <c r="E5" s="15"/>
      <c r="F5" s="16">
        <v>2</v>
      </c>
      <c r="G5" s="16">
        <v>8</v>
      </c>
      <c r="H5" s="16">
        <v>2</v>
      </c>
      <c r="I5" s="10">
        <v>2000000</v>
      </c>
      <c r="L5" s="44"/>
    </row>
    <row r="6" spans="1:12" s="35" customFormat="1" ht="18" customHeight="1">
      <c r="A6" s="13" t="s">
        <v>27</v>
      </c>
      <c r="B6" s="26">
        <v>25.2</v>
      </c>
      <c r="C6" s="14">
        <v>32</v>
      </c>
      <c r="D6" s="45">
        <v>36</v>
      </c>
      <c r="E6" s="9"/>
      <c r="F6" s="9">
        <v>3</v>
      </c>
      <c r="G6" s="9">
        <v>6</v>
      </c>
      <c r="H6" s="9">
        <v>3</v>
      </c>
      <c r="I6" s="17">
        <v>1500000</v>
      </c>
      <c r="L6" s="44"/>
    </row>
    <row r="7" spans="1:12" s="35" customFormat="1" ht="18" customHeight="1">
      <c r="A7" s="13" t="s">
        <v>16</v>
      </c>
      <c r="B7" s="25">
        <v>6.6</v>
      </c>
      <c r="C7" s="9">
        <v>31</v>
      </c>
      <c r="D7" s="45">
        <v>38</v>
      </c>
      <c r="E7" s="15" t="s">
        <v>234</v>
      </c>
      <c r="F7" s="16">
        <v>4</v>
      </c>
      <c r="G7" s="16">
        <v>5</v>
      </c>
      <c r="H7" s="16">
        <v>4</v>
      </c>
      <c r="I7" s="10">
        <f>1200000+600000+600000</f>
        <v>2400000</v>
      </c>
      <c r="L7" s="44"/>
    </row>
    <row r="8" spans="1:12" s="35" customFormat="1" ht="18" customHeight="1">
      <c r="A8" s="13" t="s">
        <v>32</v>
      </c>
      <c r="B8" s="25">
        <v>8.9</v>
      </c>
      <c r="C8" s="16">
        <v>30</v>
      </c>
      <c r="D8" s="45">
        <v>39</v>
      </c>
      <c r="E8" s="15" t="s">
        <v>233</v>
      </c>
      <c r="F8" s="16">
        <v>5</v>
      </c>
      <c r="G8" s="16">
        <v>4</v>
      </c>
      <c r="H8" s="16" t="s">
        <v>48</v>
      </c>
      <c r="I8" s="16">
        <f>900000+600000</f>
        <v>1500000</v>
      </c>
      <c r="L8" s="44"/>
    </row>
    <row r="9" spans="1:12" s="35" customFormat="1" ht="18" customHeight="1">
      <c r="A9" s="13" t="s">
        <v>8</v>
      </c>
      <c r="B9" s="26">
        <v>10.4</v>
      </c>
      <c r="C9" s="40">
        <v>30</v>
      </c>
      <c r="D9" s="45">
        <v>37</v>
      </c>
      <c r="E9" s="15"/>
      <c r="F9" s="9">
        <v>6</v>
      </c>
      <c r="G9" s="9">
        <v>3</v>
      </c>
      <c r="H9" s="9" t="s">
        <v>48</v>
      </c>
      <c r="I9" s="10">
        <v>900000</v>
      </c>
      <c r="L9" s="44"/>
    </row>
    <row r="10" spans="1:12" s="35" customFormat="1" ht="18" customHeight="1">
      <c r="A10" s="18" t="s">
        <v>19</v>
      </c>
      <c r="B10" s="27">
        <v>7.9</v>
      </c>
      <c r="C10" s="14">
        <v>29</v>
      </c>
      <c r="D10" s="45">
        <v>39</v>
      </c>
      <c r="E10" s="15" t="s">
        <v>235</v>
      </c>
      <c r="F10" s="16">
        <v>7</v>
      </c>
      <c r="G10" s="16">
        <v>2</v>
      </c>
      <c r="H10" s="16" t="s">
        <v>29</v>
      </c>
      <c r="I10" s="10">
        <f>333334+600000</f>
        <v>933334</v>
      </c>
      <c r="L10" s="44"/>
    </row>
    <row r="11" spans="1:12" s="35" customFormat="1" ht="18" customHeight="1">
      <c r="A11" s="13" t="s">
        <v>11</v>
      </c>
      <c r="B11" s="26">
        <v>18.9</v>
      </c>
      <c r="C11" s="16">
        <v>29</v>
      </c>
      <c r="D11" s="45">
        <v>33</v>
      </c>
      <c r="E11" s="15"/>
      <c r="F11" s="16">
        <v>8</v>
      </c>
      <c r="G11" s="16">
        <v>1</v>
      </c>
      <c r="H11" s="16" t="s">
        <v>29</v>
      </c>
      <c r="I11" s="10">
        <v>333333</v>
      </c>
      <c r="L11" s="44"/>
    </row>
    <row r="12" spans="1:12" s="35" customFormat="1" ht="18" customHeight="1">
      <c r="A12" s="13" t="s">
        <v>34</v>
      </c>
      <c r="B12" s="25">
        <v>24.2</v>
      </c>
      <c r="C12" s="14">
        <v>29</v>
      </c>
      <c r="D12" s="45">
        <v>38</v>
      </c>
      <c r="E12" s="15"/>
      <c r="F12" s="16"/>
      <c r="G12" s="16"/>
      <c r="H12" s="16" t="s">
        <v>29</v>
      </c>
      <c r="I12" s="16">
        <v>333333</v>
      </c>
      <c r="L12" s="44"/>
    </row>
    <row r="13" spans="1:12" s="35" customFormat="1" ht="18" customHeight="1">
      <c r="A13" s="13" t="s">
        <v>10</v>
      </c>
      <c r="B13" s="25">
        <v>19.8</v>
      </c>
      <c r="C13" s="14">
        <v>28</v>
      </c>
      <c r="D13" s="40">
        <v>31</v>
      </c>
      <c r="E13" s="9"/>
      <c r="F13" s="9"/>
      <c r="G13" s="9"/>
      <c r="H13" s="9"/>
      <c r="I13" s="16"/>
      <c r="L13" s="44"/>
    </row>
    <row r="14" spans="1:12" s="35" customFormat="1" ht="18" customHeight="1">
      <c r="A14" s="13" t="s">
        <v>15</v>
      </c>
      <c r="B14" s="25">
        <v>21.4</v>
      </c>
      <c r="C14" s="16">
        <v>27</v>
      </c>
      <c r="D14" s="45">
        <v>42</v>
      </c>
      <c r="E14" s="15"/>
      <c r="F14" s="16"/>
      <c r="G14" s="16"/>
      <c r="H14" s="16"/>
      <c r="I14" s="10"/>
      <c r="L14" s="44"/>
    </row>
    <row r="15" spans="1:12" s="35" customFormat="1" ht="18" customHeight="1">
      <c r="A15" s="13" t="s">
        <v>13</v>
      </c>
      <c r="B15" s="25">
        <v>17.8</v>
      </c>
      <c r="C15" s="16">
        <v>26</v>
      </c>
      <c r="D15" s="45">
        <v>42</v>
      </c>
      <c r="E15" s="15"/>
      <c r="F15" s="16"/>
      <c r="G15" s="16"/>
      <c r="H15" s="9"/>
      <c r="I15" s="10"/>
      <c r="L15" s="44"/>
    </row>
    <row r="16" spans="1:12" s="35" customFormat="1" ht="18" customHeight="1">
      <c r="A16" s="18" t="s">
        <v>35</v>
      </c>
      <c r="B16" s="27">
        <v>18.2</v>
      </c>
      <c r="C16" s="14">
        <v>25</v>
      </c>
      <c r="D16" s="45">
        <v>40</v>
      </c>
      <c r="E16" s="15"/>
      <c r="F16" s="16"/>
      <c r="G16" s="16"/>
      <c r="H16" s="16"/>
      <c r="I16" s="10"/>
      <c r="L16" s="44"/>
    </row>
    <row r="17" spans="1:12" s="35" customFormat="1" ht="18" customHeight="1">
      <c r="A17" s="13" t="s">
        <v>33</v>
      </c>
      <c r="B17" s="25">
        <v>17.5</v>
      </c>
      <c r="C17" s="16">
        <v>21</v>
      </c>
      <c r="D17" s="45">
        <v>39</v>
      </c>
      <c r="E17" s="42"/>
      <c r="F17" s="42"/>
      <c r="G17" s="42"/>
      <c r="H17" s="42"/>
      <c r="I17" s="16"/>
      <c r="L17" s="44"/>
    </row>
    <row r="18" spans="1:12" s="35" customFormat="1" ht="18" customHeight="1">
      <c r="A18" s="13" t="s">
        <v>49</v>
      </c>
      <c r="B18" s="25">
        <v>23.6</v>
      </c>
      <c r="C18" s="16">
        <v>19</v>
      </c>
      <c r="D18" s="40">
        <v>45</v>
      </c>
      <c r="E18" s="9"/>
      <c r="F18" s="9"/>
      <c r="G18" s="9"/>
      <c r="H18" s="9"/>
      <c r="I18" s="10"/>
      <c r="L18" s="44"/>
    </row>
    <row r="19" spans="1:12" s="35" customFormat="1" ht="18" customHeight="1">
      <c r="A19" s="13" t="s">
        <v>17</v>
      </c>
      <c r="B19" s="25">
        <v>9.7</v>
      </c>
      <c r="C19" s="9"/>
      <c r="D19" s="45"/>
      <c r="E19" s="15"/>
      <c r="F19" s="17"/>
      <c r="G19" s="16"/>
      <c r="H19" s="16"/>
      <c r="I19" s="10"/>
      <c r="L19" s="44"/>
    </row>
    <row r="20" spans="1:12" s="35" customFormat="1" ht="18" customHeight="1">
      <c r="A20" s="13" t="s">
        <v>12</v>
      </c>
      <c r="B20" s="25">
        <v>9.8</v>
      </c>
      <c r="C20" s="16"/>
      <c r="D20" s="40"/>
      <c r="E20" s="9"/>
      <c r="F20" s="9"/>
      <c r="G20" s="9"/>
      <c r="H20" s="9"/>
      <c r="I20" s="10"/>
      <c r="L20" s="44"/>
    </row>
    <row r="21" spans="1:12" s="35" customFormat="1" ht="18" customHeight="1">
      <c r="A21" s="18" t="s">
        <v>21</v>
      </c>
      <c r="B21" s="27">
        <v>13</v>
      </c>
      <c r="C21" s="14"/>
      <c r="D21" s="14"/>
      <c r="E21" s="15"/>
      <c r="F21" s="16"/>
      <c r="G21" s="17"/>
      <c r="H21" s="16"/>
      <c r="I21" s="10"/>
      <c r="J21" s="36"/>
      <c r="L21" s="44"/>
    </row>
    <row r="22" spans="1:12" ht="18" customHeight="1">
      <c r="A22" s="18" t="s">
        <v>20</v>
      </c>
      <c r="B22" s="27">
        <v>15.4</v>
      </c>
      <c r="C22" s="14"/>
      <c r="D22" s="40"/>
      <c r="E22" s="9"/>
      <c r="F22" s="9"/>
      <c r="G22" s="9"/>
      <c r="H22" s="9"/>
      <c r="I22" s="16"/>
      <c r="J22" s="35"/>
      <c r="L22" s="44"/>
    </row>
    <row r="23" spans="1:12" ht="18" customHeight="1">
      <c r="A23" s="13" t="s">
        <v>14</v>
      </c>
      <c r="B23" s="25">
        <v>20.8</v>
      </c>
      <c r="C23" s="16"/>
      <c r="D23" s="14"/>
      <c r="E23" s="15"/>
      <c r="F23" s="16"/>
      <c r="G23" s="17"/>
      <c r="H23" s="16"/>
      <c r="I23" s="17"/>
      <c r="L23" s="44"/>
    </row>
    <row r="24" spans="1:12" ht="18" customHeight="1">
      <c r="A24" s="13" t="s">
        <v>9</v>
      </c>
      <c r="B24" s="25">
        <v>26.2</v>
      </c>
      <c r="C24" s="16"/>
      <c r="D24" s="14"/>
      <c r="E24" s="15"/>
      <c r="F24" s="16"/>
      <c r="G24" s="17"/>
      <c r="H24" s="16"/>
      <c r="I24" s="16"/>
      <c r="J24" s="35"/>
      <c r="L24" s="44"/>
    </row>
    <row r="25" spans="1:12" ht="18" customHeight="1">
      <c r="A25" s="18" t="s">
        <v>56</v>
      </c>
      <c r="B25" s="27">
        <v>33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/>
      <c r="F27" s="20"/>
      <c r="G27" s="20"/>
      <c r="H27" s="20"/>
      <c r="I27" s="28">
        <f>SUM(I4:I25)</f>
        <v>13000000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2500000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2000000</v>
      </c>
    </row>
    <row r="31" spans="1:9" ht="18" customHeight="1">
      <c r="A31" s="7" t="s">
        <v>39</v>
      </c>
      <c r="B31" s="9">
        <v>8</v>
      </c>
      <c r="C31" s="10">
        <f>C38*20%</f>
        <v>2000000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1500000</v>
      </c>
    </row>
    <row r="32" spans="1:9" ht="18" customHeight="1">
      <c r="A32" s="7" t="s">
        <v>40</v>
      </c>
      <c r="B32" s="9">
        <v>6</v>
      </c>
      <c r="C32" s="10">
        <f>C38*15%</f>
        <v>1500000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1000000</v>
      </c>
    </row>
    <row r="33" spans="1:9" ht="18" customHeight="1">
      <c r="A33" s="7" t="s">
        <v>41</v>
      </c>
      <c r="B33" s="9">
        <v>5</v>
      </c>
      <c r="C33" s="10">
        <f>C38*12%</f>
        <v>1200000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500000</v>
      </c>
    </row>
    <row r="34" spans="1:9" ht="18" customHeight="1">
      <c r="A34" s="7" t="s">
        <v>42</v>
      </c>
      <c r="B34" s="9">
        <v>4</v>
      </c>
      <c r="C34" s="10">
        <f>C38*10%</f>
        <v>1000000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800000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600000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1675000</v>
      </c>
    </row>
    <row r="37" spans="1:9" ht="18" customHeight="1">
      <c r="A37" s="7" t="s">
        <v>45</v>
      </c>
      <c r="B37" s="9">
        <v>1</v>
      </c>
      <c r="C37" s="10">
        <f>C38*4%</f>
        <v>400000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825000</v>
      </c>
    </row>
    <row r="38" spans="1:8" ht="18" customHeight="1">
      <c r="A38" s="5" t="s">
        <v>4</v>
      </c>
      <c r="B38" s="22"/>
      <c r="C38" s="12">
        <v>10000000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223</v>
      </c>
      <c r="G1" s="1"/>
      <c r="H1" s="1"/>
      <c r="I1" s="1"/>
    </row>
    <row r="2" spans="2:9" s="30" customFormat="1" ht="29.25" customHeight="1">
      <c r="B2" s="3"/>
      <c r="C2" s="3"/>
      <c r="E2" s="4" t="s">
        <v>224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25</v>
      </c>
      <c r="B4" s="26">
        <v>29</v>
      </c>
      <c r="C4" s="14">
        <v>42</v>
      </c>
      <c r="D4" s="45">
        <v>33</v>
      </c>
      <c r="E4" s="15" t="s">
        <v>225</v>
      </c>
      <c r="F4" s="16">
        <v>1</v>
      </c>
      <c r="G4" s="16">
        <v>10</v>
      </c>
      <c r="H4" s="16">
        <v>1</v>
      </c>
      <c r="I4" s="10">
        <f>2000000+480000</f>
        <v>2480000</v>
      </c>
      <c r="L4" s="44"/>
    </row>
    <row r="5" spans="1:12" s="35" customFormat="1" ht="18" customHeight="1">
      <c r="A5" s="13" t="s">
        <v>27</v>
      </c>
      <c r="B5" s="26">
        <v>25.2</v>
      </c>
      <c r="C5" s="14">
        <v>38</v>
      </c>
      <c r="D5" s="45">
        <v>39</v>
      </c>
      <c r="E5" s="9"/>
      <c r="F5" s="9">
        <v>2</v>
      </c>
      <c r="G5" s="9">
        <v>8</v>
      </c>
      <c r="H5" s="9">
        <v>2</v>
      </c>
      <c r="I5" s="17">
        <v>1600000</v>
      </c>
      <c r="L5" s="44"/>
    </row>
    <row r="6" spans="1:12" s="35" customFormat="1" ht="18" customHeight="1">
      <c r="A6" s="13" t="s">
        <v>18</v>
      </c>
      <c r="B6" s="25">
        <v>10.2</v>
      </c>
      <c r="C6" s="17">
        <v>36</v>
      </c>
      <c r="D6" s="45">
        <v>31</v>
      </c>
      <c r="E6" s="15"/>
      <c r="F6" s="16">
        <v>3</v>
      </c>
      <c r="G6" s="17">
        <v>6</v>
      </c>
      <c r="H6" s="16">
        <v>3</v>
      </c>
      <c r="I6" s="10">
        <v>1200000</v>
      </c>
      <c r="L6" s="44"/>
    </row>
    <row r="7" spans="1:12" s="35" customFormat="1" ht="18" customHeight="1">
      <c r="A7" s="13" t="s">
        <v>32</v>
      </c>
      <c r="B7" s="25">
        <v>8.9</v>
      </c>
      <c r="C7" s="16">
        <v>32</v>
      </c>
      <c r="D7" s="45">
        <v>34</v>
      </c>
      <c r="E7" s="15"/>
      <c r="F7" s="16">
        <v>4</v>
      </c>
      <c r="G7" s="16">
        <v>5</v>
      </c>
      <c r="H7" s="16">
        <v>4</v>
      </c>
      <c r="I7" s="16">
        <v>960000</v>
      </c>
      <c r="L7" s="44"/>
    </row>
    <row r="8" spans="1:12" s="35" customFormat="1" ht="18" customHeight="1">
      <c r="A8" s="18" t="s">
        <v>19</v>
      </c>
      <c r="B8" s="27">
        <v>7.9</v>
      </c>
      <c r="C8" s="14">
        <v>31</v>
      </c>
      <c r="D8" s="45">
        <v>36</v>
      </c>
      <c r="E8" s="15"/>
      <c r="F8" s="16">
        <v>5</v>
      </c>
      <c r="G8" s="16">
        <v>4</v>
      </c>
      <c r="H8" s="16">
        <v>5</v>
      </c>
      <c r="I8" s="10">
        <v>800000</v>
      </c>
      <c r="L8" s="44"/>
    </row>
    <row r="9" spans="1:12" s="35" customFormat="1" ht="18" customHeight="1">
      <c r="A9" s="13" t="s">
        <v>13</v>
      </c>
      <c r="B9" s="25">
        <v>17.8</v>
      </c>
      <c r="C9" s="16">
        <v>30</v>
      </c>
      <c r="D9" s="45">
        <v>37</v>
      </c>
      <c r="E9" s="15"/>
      <c r="F9" s="16">
        <v>6</v>
      </c>
      <c r="G9" s="16">
        <v>3</v>
      </c>
      <c r="H9" s="9">
        <v>6</v>
      </c>
      <c r="I9" s="10">
        <v>640000</v>
      </c>
      <c r="L9" s="44"/>
    </row>
    <row r="10" spans="1:12" s="35" customFormat="1" ht="18" customHeight="1">
      <c r="A10" s="13" t="s">
        <v>17</v>
      </c>
      <c r="B10" s="25">
        <v>9.7</v>
      </c>
      <c r="C10" s="9">
        <v>26</v>
      </c>
      <c r="D10" s="45">
        <v>40</v>
      </c>
      <c r="E10" s="15"/>
      <c r="F10" s="17">
        <v>7</v>
      </c>
      <c r="G10" s="16">
        <v>2</v>
      </c>
      <c r="H10" s="16" t="s">
        <v>29</v>
      </c>
      <c r="I10" s="10">
        <f>800000/3</f>
        <v>266666.6666666667</v>
      </c>
      <c r="L10" s="44"/>
    </row>
    <row r="11" spans="1:12" s="35" customFormat="1" ht="18" customHeight="1">
      <c r="A11" s="13" t="s">
        <v>15</v>
      </c>
      <c r="B11" s="25">
        <v>21.4</v>
      </c>
      <c r="C11" s="16">
        <v>26</v>
      </c>
      <c r="D11" s="45">
        <v>39</v>
      </c>
      <c r="E11" s="15"/>
      <c r="F11" s="16">
        <v>8</v>
      </c>
      <c r="G11" s="16">
        <v>1</v>
      </c>
      <c r="H11" s="16" t="s">
        <v>29</v>
      </c>
      <c r="I11" s="10">
        <f>800000/3</f>
        <v>266666.6666666667</v>
      </c>
      <c r="L11" s="44"/>
    </row>
    <row r="12" spans="1:12" s="35" customFormat="1" ht="18" customHeight="1">
      <c r="A12" s="13" t="s">
        <v>49</v>
      </c>
      <c r="B12" s="25">
        <v>23.6</v>
      </c>
      <c r="C12" s="16">
        <v>26</v>
      </c>
      <c r="D12" s="40">
        <v>41</v>
      </c>
      <c r="E12" s="9"/>
      <c r="F12" s="9"/>
      <c r="G12" s="9"/>
      <c r="H12" s="9" t="s">
        <v>29</v>
      </c>
      <c r="I12" s="10">
        <f>800000/3</f>
        <v>266666.6666666667</v>
      </c>
      <c r="L12" s="44"/>
    </row>
    <row r="13" spans="1:12" s="35" customFormat="1" ht="18" customHeight="1">
      <c r="A13" s="13" t="s">
        <v>16</v>
      </c>
      <c r="B13" s="25">
        <v>6.6</v>
      </c>
      <c r="C13" s="9">
        <v>25</v>
      </c>
      <c r="D13" s="45">
        <v>38</v>
      </c>
      <c r="E13" s="15"/>
      <c r="F13" s="16"/>
      <c r="G13" s="16"/>
      <c r="H13" s="16"/>
      <c r="I13" s="10"/>
      <c r="L13" s="44"/>
    </row>
    <row r="14" spans="1:12" s="35" customFormat="1" ht="18" customHeight="1">
      <c r="A14" s="13" t="s">
        <v>8</v>
      </c>
      <c r="B14" s="26">
        <v>10.4</v>
      </c>
      <c r="C14" s="40">
        <v>25</v>
      </c>
      <c r="D14" s="45">
        <v>36</v>
      </c>
      <c r="E14" s="15"/>
      <c r="F14" s="9"/>
      <c r="G14" s="9"/>
      <c r="H14" s="9"/>
      <c r="I14" s="10"/>
      <c r="L14" s="44"/>
    </row>
    <row r="15" spans="1:12" s="35" customFormat="1" ht="18" customHeight="1">
      <c r="A15" s="13" t="s">
        <v>34</v>
      </c>
      <c r="B15" s="25">
        <v>24.2</v>
      </c>
      <c r="C15" s="14">
        <v>22</v>
      </c>
      <c r="D15" s="45">
        <v>49</v>
      </c>
      <c r="E15" s="15"/>
      <c r="F15" s="16"/>
      <c r="G15" s="16"/>
      <c r="H15" s="16"/>
      <c r="I15" s="16"/>
      <c r="L15" s="44"/>
    </row>
    <row r="16" spans="1:12" s="35" customFormat="1" ht="18" customHeight="1">
      <c r="A16" s="13" t="s">
        <v>33</v>
      </c>
      <c r="B16" s="25">
        <v>17.5</v>
      </c>
      <c r="C16" s="16">
        <v>21</v>
      </c>
      <c r="D16" s="45">
        <v>42</v>
      </c>
      <c r="E16" s="42"/>
      <c r="F16" s="42"/>
      <c r="G16" s="42"/>
      <c r="H16" s="42"/>
      <c r="I16" s="16"/>
      <c r="L16" s="44"/>
    </row>
    <row r="17" spans="1:12" s="35" customFormat="1" ht="18" customHeight="1">
      <c r="A17" s="13" t="s">
        <v>11</v>
      </c>
      <c r="B17" s="26">
        <v>18.9</v>
      </c>
      <c r="C17" s="16">
        <v>21</v>
      </c>
      <c r="D17" s="45">
        <v>39</v>
      </c>
      <c r="E17" s="15"/>
      <c r="F17" s="16"/>
      <c r="G17" s="16"/>
      <c r="H17" s="16"/>
      <c r="I17" s="10"/>
      <c r="L17" s="44"/>
    </row>
    <row r="18" spans="1:12" s="35" customFormat="1" ht="18" customHeight="1">
      <c r="A18" s="13" t="s">
        <v>12</v>
      </c>
      <c r="B18" s="25">
        <v>9.8</v>
      </c>
      <c r="C18" s="16"/>
      <c r="D18" s="40"/>
      <c r="E18" s="9"/>
      <c r="F18" s="9"/>
      <c r="G18" s="9"/>
      <c r="H18" s="9"/>
      <c r="I18" s="10"/>
      <c r="L18" s="44"/>
    </row>
    <row r="19" spans="1:12" s="35" customFormat="1" ht="18" customHeight="1">
      <c r="A19" s="18" t="s">
        <v>21</v>
      </c>
      <c r="B19" s="27">
        <v>13</v>
      </c>
      <c r="C19" s="14"/>
      <c r="D19" s="14"/>
      <c r="E19" s="15"/>
      <c r="F19" s="16"/>
      <c r="G19" s="17"/>
      <c r="H19" s="16"/>
      <c r="I19" s="10"/>
      <c r="L19" s="44"/>
    </row>
    <row r="20" spans="1:12" s="35" customFormat="1" ht="18" customHeight="1">
      <c r="A20" s="18" t="s">
        <v>20</v>
      </c>
      <c r="B20" s="27">
        <v>15.4</v>
      </c>
      <c r="C20" s="14"/>
      <c r="D20" s="40"/>
      <c r="E20" s="9"/>
      <c r="F20" s="9"/>
      <c r="G20" s="9"/>
      <c r="H20" s="9"/>
      <c r="I20" s="16"/>
      <c r="L20" s="44"/>
    </row>
    <row r="21" spans="1:12" s="35" customFormat="1" ht="18" customHeight="1">
      <c r="A21" s="18" t="s">
        <v>35</v>
      </c>
      <c r="B21" s="27">
        <v>18.2</v>
      </c>
      <c r="C21" s="14"/>
      <c r="D21" s="45"/>
      <c r="E21" s="15"/>
      <c r="F21" s="16"/>
      <c r="G21" s="16"/>
      <c r="H21" s="16"/>
      <c r="I21" s="10"/>
      <c r="J21" s="36"/>
      <c r="L21" s="44"/>
    </row>
    <row r="22" spans="1:12" ht="18" customHeight="1">
      <c r="A22" s="13" t="s">
        <v>10</v>
      </c>
      <c r="B22" s="25">
        <v>19.8</v>
      </c>
      <c r="C22" s="14"/>
      <c r="D22" s="40"/>
      <c r="E22" s="9"/>
      <c r="F22" s="9"/>
      <c r="G22" s="9"/>
      <c r="H22" s="9"/>
      <c r="I22" s="16"/>
      <c r="J22" s="35"/>
      <c r="L22" s="44"/>
    </row>
    <row r="23" spans="1:12" ht="18" customHeight="1">
      <c r="A23" s="13" t="s">
        <v>14</v>
      </c>
      <c r="B23" s="25">
        <v>20.8</v>
      </c>
      <c r="C23" s="16"/>
      <c r="D23" s="14"/>
      <c r="E23" s="15"/>
      <c r="F23" s="16"/>
      <c r="G23" s="17"/>
      <c r="H23" s="16"/>
      <c r="I23" s="17"/>
      <c r="L23" s="44"/>
    </row>
    <row r="24" spans="1:12" ht="18" customHeight="1">
      <c r="A24" s="13" t="s">
        <v>9</v>
      </c>
      <c r="B24" s="25">
        <v>26.2</v>
      </c>
      <c r="C24" s="16"/>
      <c r="D24" s="14"/>
      <c r="E24" s="15"/>
      <c r="F24" s="16"/>
      <c r="G24" s="17"/>
      <c r="H24" s="16"/>
      <c r="I24" s="16"/>
      <c r="J24" s="35"/>
      <c r="L24" s="44"/>
    </row>
    <row r="25" spans="1:12" ht="18" customHeight="1">
      <c r="A25" s="18" t="s">
        <v>56</v>
      </c>
      <c r="B25" s="27">
        <v>33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/>
      <c r="F27" s="20"/>
      <c r="G27" s="20"/>
      <c r="H27" s="20"/>
      <c r="I27" s="28">
        <f>SUM(I4:I25)</f>
        <v>8480000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2000000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1600000</v>
      </c>
    </row>
    <row r="31" spans="1:9" ht="18" customHeight="1">
      <c r="A31" s="7" t="s">
        <v>39</v>
      </c>
      <c r="B31" s="9">
        <v>8</v>
      </c>
      <c r="C31" s="10">
        <f>C38*20%</f>
        <v>1600000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1200000</v>
      </c>
    </row>
    <row r="32" spans="1:9" ht="18" customHeight="1">
      <c r="A32" s="7" t="s">
        <v>40</v>
      </c>
      <c r="B32" s="9">
        <v>6</v>
      </c>
      <c r="C32" s="10">
        <f>C38*15%</f>
        <v>1200000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800000</v>
      </c>
    </row>
    <row r="33" spans="1:9" ht="18" customHeight="1">
      <c r="A33" s="7" t="s">
        <v>41</v>
      </c>
      <c r="B33" s="9">
        <v>5</v>
      </c>
      <c r="C33" s="10">
        <f>C38*12%</f>
        <v>960000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400000</v>
      </c>
    </row>
    <row r="34" spans="1:9" ht="18" customHeight="1">
      <c r="A34" s="7" t="s">
        <v>42</v>
      </c>
      <c r="B34" s="9">
        <v>4</v>
      </c>
      <c r="C34" s="10">
        <f>C38*10%</f>
        <v>800000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640000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480000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1340000</v>
      </c>
    </row>
    <row r="37" spans="1:9" ht="18" customHeight="1">
      <c r="A37" s="7" t="s">
        <v>45</v>
      </c>
      <c r="B37" s="9">
        <v>1</v>
      </c>
      <c r="C37" s="10">
        <f>C38*4%</f>
        <v>320000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660000</v>
      </c>
    </row>
    <row r="38" spans="1:8" ht="18" customHeight="1">
      <c r="A38" s="5" t="s">
        <v>4</v>
      </c>
      <c r="B38" s="22"/>
      <c r="C38" s="12">
        <v>8000000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218</v>
      </c>
      <c r="G1" s="1"/>
      <c r="H1" s="1"/>
      <c r="I1" s="1"/>
    </row>
    <row r="2" spans="2:9" s="30" customFormat="1" ht="29.25" customHeight="1">
      <c r="B2" s="3"/>
      <c r="C2" s="3"/>
      <c r="E2" s="4" t="s">
        <v>219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16</v>
      </c>
      <c r="B4" s="25">
        <v>6.6</v>
      </c>
      <c r="C4" s="9">
        <v>29</v>
      </c>
      <c r="D4" s="45">
        <v>32</v>
      </c>
      <c r="E4" s="15"/>
      <c r="F4" s="16">
        <v>1</v>
      </c>
      <c r="G4" s="16">
        <v>10</v>
      </c>
      <c r="H4" s="16" t="s">
        <v>54</v>
      </c>
      <c r="I4" s="10">
        <v>1125000</v>
      </c>
      <c r="L4" s="44"/>
    </row>
    <row r="5" spans="1:12" s="35" customFormat="1" ht="18" customHeight="1">
      <c r="A5" s="18" t="s">
        <v>19</v>
      </c>
      <c r="B5" s="27">
        <v>7.9</v>
      </c>
      <c r="C5" s="14">
        <v>29</v>
      </c>
      <c r="D5" s="45">
        <v>29</v>
      </c>
      <c r="E5" s="15" t="s">
        <v>220</v>
      </c>
      <c r="F5" s="16">
        <v>2</v>
      </c>
      <c r="G5" s="16">
        <v>8</v>
      </c>
      <c r="H5" s="16" t="s">
        <v>54</v>
      </c>
      <c r="I5" s="10">
        <f>1125000+300000</f>
        <v>1425000</v>
      </c>
      <c r="L5" s="44"/>
    </row>
    <row r="6" spans="1:12" s="35" customFormat="1" ht="18" customHeight="1">
      <c r="A6" s="13" t="s">
        <v>11</v>
      </c>
      <c r="B6" s="26">
        <v>18.9</v>
      </c>
      <c r="C6" s="16">
        <v>27</v>
      </c>
      <c r="D6" s="45">
        <v>36</v>
      </c>
      <c r="E6" s="15"/>
      <c r="F6" s="16">
        <v>3</v>
      </c>
      <c r="G6" s="16">
        <v>6</v>
      </c>
      <c r="H6" s="16">
        <v>3</v>
      </c>
      <c r="I6" s="10">
        <v>750000</v>
      </c>
      <c r="L6" s="44"/>
    </row>
    <row r="7" spans="1:12" s="35" customFormat="1" ht="18" customHeight="1">
      <c r="A7" s="13" t="s">
        <v>33</v>
      </c>
      <c r="B7" s="25">
        <v>17.5</v>
      </c>
      <c r="C7" s="16">
        <v>21</v>
      </c>
      <c r="D7" s="45">
        <v>39</v>
      </c>
      <c r="E7" s="42"/>
      <c r="F7" s="42">
        <v>4</v>
      </c>
      <c r="G7" s="42">
        <v>5</v>
      </c>
      <c r="H7" s="42">
        <v>4</v>
      </c>
      <c r="I7" s="16">
        <v>600000</v>
      </c>
      <c r="L7" s="44"/>
    </row>
    <row r="8" spans="1:12" s="35" customFormat="1" ht="18" customHeight="1">
      <c r="A8" s="13" t="s">
        <v>15</v>
      </c>
      <c r="B8" s="25">
        <v>21.4</v>
      </c>
      <c r="C8" s="16">
        <v>20</v>
      </c>
      <c r="D8" s="45">
        <v>38</v>
      </c>
      <c r="E8" s="15"/>
      <c r="F8" s="16">
        <v>5</v>
      </c>
      <c r="G8" s="16">
        <v>4</v>
      </c>
      <c r="H8" s="16">
        <v>5</v>
      </c>
      <c r="I8" s="10">
        <v>500000</v>
      </c>
      <c r="L8" s="44"/>
    </row>
    <row r="9" spans="1:12" s="35" customFormat="1" ht="18" customHeight="1">
      <c r="A9" s="13" t="s">
        <v>17</v>
      </c>
      <c r="B9" s="25">
        <v>9.7</v>
      </c>
      <c r="C9" s="9">
        <v>18</v>
      </c>
      <c r="D9" s="45">
        <v>42</v>
      </c>
      <c r="E9" s="15"/>
      <c r="F9" s="17">
        <v>6</v>
      </c>
      <c r="G9" s="16">
        <v>3</v>
      </c>
      <c r="H9" s="16">
        <v>6</v>
      </c>
      <c r="I9" s="16">
        <v>400000</v>
      </c>
      <c r="L9" s="44"/>
    </row>
    <row r="10" spans="1:12" s="35" customFormat="1" ht="18" customHeight="1">
      <c r="A10" s="13" t="s">
        <v>8</v>
      </c>
      <c r="B10" s="26">
        <v>10.4</v>
      </c>
      <c r="C10" s="40">
        <v>15</v>
      </c>
      <c r="D10" s="45">
        <v>42</v>
      </c>
      <c r="E10" s="15"/>
      <c r="F10" s="9">
        <v>7</v>
      </c>
      <c r="G10" s="9">
        <v>2</v>
      </c>
      <c r="H10" s="9">
        <v>7</v>
      </c>
      <c r="I10" s="10">
        <v>300000</v>
      </c>
      <c r="L10" s="44"/>
    </row>
    <row r="11" spans="1:12" s="35" customFormat="1" ht="18" customHeight="1">
      <c r="A11" s="13" t="s">
        <v>32</v>
      </c>
      <c r="B11" s="25">
        <v>8.9</v>
      </c>
      <c r="C11" s="16"/>
      <c r="D11" s="45"/>
      <c r="E11" s="15"/>
      <c r="F11" s="16"/>
      <c r="G11" s="16"/>
      <c r="H11" s="16"/>
      <c r="I11" s="16"/>
      <c r="L11" s="44"/>
    </row>
    <row r="12" spans="1:12" s="35" customFormat="1" ht="18" customHeight="1">
      <c r="A12" s="13" t="s">
        <v>12</v>
      </c>
      <c r="B12" s="25">
        <v>9.8</v>
      </c>
      <c r="C12" s="16"/>
      <c r="D12" s="40"/>
      <c r="E12" s="9"/>
      <c r="F12" s="9"/>
      <c r="G12" s="9"/>
      <c r="H12" s="9"/>
      <c r="I12" s="10"/>
      <c r="L12" s="44"/>
    </row>
    <row r="13" spans="1:12" s="35" customFormat="1" ht="18" customHeight="1">
      <c r="A13" s="13" t="s">
        <v>18</v>
      </c>
      <c r="B13" s="25">
        <v>10.2</v>
      </c>
      <c r="C13" s="17"/>
      <c r="D13" s="45"/>
      <c r="E13" s="15"/>
      <c r="F13" s="16"/>
      <c r="G13" s="17"/>
      <c r="H13" s="16"/>
      <c r="I13" s="10"/>
      <c r="L13" s="44"/>
    </row>
    <row r="14" spans="1:12" s="35" customFormat="1" ht="18" customHeight="1">
      <c r="A14" s="18" t="s">
        <v>21</v>
      </c>
      <c r="B14" s="27">
        <v>13</v>
      </c>
      <c r="C14" s="14"/>
      <c r="D14" s="14"/>
      <c r="E14" s="15"/>
      <c r="F14" s="16"/>
      <c r="G14" s="17"/>
      <c r="H14" s="16"/>
      <c r="I14" s="10"/>
      <c r="L14" s="44"/>
    </row>
    <row r="15" spans="1:12" s="35" customFormat="1" ht="18" customHeight="1">
      <c r="A15" s="18" t="s">
        <v>20</v>
      </c>
      <c r="B15" s="27">
        <v>15.4</v>
      </c>
      <c r="C15" s="14"/>
      <c r="D15" s="40"/>
      <c r="E15" s="9"/>
      <c r="F15" s="9"/>
      <c r="G15" s="9"/>
      <c r="H15" s="9"/>
      <c r="I15" s="16"/>
      <c r="L15" s="44"/>
    </row>
    <row r="16" spans="1:12" s="35" customFormat="1" ht="18" customHeight="1">
      <c r="A16" s="13" t="s">
        <v>13</v>
      </c>
      <c r="B16" s="25">
        <v>17.8</v>
      </c>
      <c r="C16" s="16"/>
      <c r="D16" s="45"/>
      <c r="E16" s="15"/>
      <c r="F16" s="16"/>
      <c r="G16" s="16"/>
      <c r="H16" s="9"/>
      <c r="I16" s="10"/>
      <c r="L16" s="44"/>
    </row>
    <row r="17" spans="1:12" s="35" customFormat="1" ht="18" customHeight="1">
      <c r="A17" s="18" t="s">
        <v>35</v>
      </c>
      <c r="B17" s="27">
        <v>18.2</v>
      </c>
      <c r="C17" s="14"/>
      <c r="D17" s="45"/>
      <c r="E17" s="15"/>
      <c r="F17" s="16"/>
      <c r="G17" s="16"/>
      <c r="H17" s="16"/>
      <c r="I17" s="10"/>
      <c r="L17" s="44"/>
    </row>
    <row r="18" spans="1:12" s="35" customFormat="1" ht="18" customHeight="1">
      <c r="A18" s="13" t="s">
        <v>10</v>
      </c>
      <c r="B18" s="25">
        <v>19.8</v>
      </c>
      <c r="C18" s="14"/>
      <c r="D18" s="40"/>
      <c r="E18" s="9"/>
      <c r="F18" s="9"/>
      <c r="G18" s="9"/>
      <c r="H18" s="9"/>
      <c r="I18" s="16"/>
      <c r="L18" s="44"/>
    </row>
    <row r="19" spans="1:12" s="35" customFormat="1" ht="18" customHeight="1">
      <c r="A19" s="13" t="s">
        <v>14</v>
      </c>
      <c r="B19" s="25">
        <v>20.8</v>
      </c>
      <c r="C19" s="16"/>
      <c r="D19" s="14"/>
      <c r="E19" s="15"/>
      <c r="F19" s="16"/>
      <c r="G19" s="17"/>
      <c r="H19" s="16"/>
      <c r="I19" s="17"/>
      <c r="L19" s="44"/>
    </row>
    <row r="20" spans="1:12" s="35" customFormat="1" ht="18" customHeight="1">
      <c r="A20" s="13" t="s">
        <v>49</v>
      </c>
      <c r="B20" s="25">
        <v>23.6</v>
      </c>
      <c r="C20" s="16"/>
      <c r="D20" s="40"/>
      <c r="E20" s="9"/>
      <c r="F20" s="9"/>
      <c r="G20" s="9"/>
      <c r="H20" s="9"/>
      <c r="I20" s="10"/>
      <c r="L20" s="44"/>
    </row>
    <row r="21" spans="1:12" s="35" customFormat="1" ht="18" customHeight="1">
      <c r="A21" s="13" t="s">
        <v>34</v>
      </c>
      <c r="B21" s="25">
        <v>24.2</v>
      </c>
      <c r="C21" s="14"/>
      <c r="D21" s="45"/>
      <c r="E21" s="15"/>
      <c r="F21" s="16"/>
      <c r="G21" s="16"/>
      <c r="H21" s="16"/>
      <c r="I21" s="16"/>
      <c r="J21" s="36"/>
      <c r="L21" s="44"/>
    </row>
    <row r="22" spans="1:12" ht="18" customHeight="1">
      <c r="A22" s="13" t="s">
        <v>27</v>
      </c>
      <c r="B22" s="26">
        <v>25.2</v>
      </c>
      <c r="C22" s="14"/>
      <c r="D22" s="45"/>
      <c r="E22" s="9"/>
      <c r="F22" s="9"/>
      <c r="G22" s="9"/>
      <c r="H22" s="9"/>
      <c r="I22" s="17"/>
      <c r="J22" s="35"/>
      <c r="L22" s="44"/>
    </row>
    <row r="23" spans="1:12" ht="18" customHeight="1">
      <c r="A23" s="13" t="s">
        <v>9</v>
      </c>
      <c r="B23" s="25">
        <v>26.2</v>
      </c>
      <c r="C23" s="16"/>
      <c r="D23" s="14"/>
      <c r="E23" s="15"/>
      <c r="F23" s="16"/>
      <c r="G23" s="17"/>
      <c r="H23" s="16"/>
      <c r="I23" s="16"/>
      <c r="L23" s="44"/>
    </row>
    <row r="24" spans="1:12" ht="18" customHeight="1">
      <c r="A24" s="13" t="s">
        <v>25</v>
      </c>
      <c r="B24" s="26">
        <v>29</v>
      </c>
      <c r="C24" s="14"/>
      <c r="D24" s="45"/>
      <c r="E24" s="15"/>
      <c r="F24" s="16"/>
      <c r="G24" s="16"/>
      <c r="H24" s="16"/>
      <c r="I24" s="10"/>
      <c r="J24" s="35"/>
      <c r="L24" s="44"/>
    </row>
    <row r="25" spans="1:12" ht="18" customHeight="1">
      <c r="A25" s="18" t="s">
        <v>56</v>
      </c>
      <c r="B25" s="27">
        <v>33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/>
      <c r="F27" s="20"/>
      <c r="G27" s="20"/>
      <c r="H27" s="20"/>
      <c r="I27" s="28">
        <f>SUM(I4:I25)</f>
        <v>5100000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1250000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1000000</v>
      </c>
    </row>
    <row r="31" spans="1:9" ht="18" customHeight="1">
      <c r="A31" s="7" t="s">
        <v>39</v>
      </c>
      <c r="B31" s="9">
        <v>8</v>
      </c>
      <c r="C31" s="10">
        <f>C38*20%</f>
        <v>1000000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750000</v>
      </c>
    </row>
    <row r="32" spans="1:9" ht="18" customHeight="1">
      <c r="A32" s="7" t="s">
        <v>40</v>
      </c>
      <c r="B32" s="9">
        <v>6</v>
      </c>
      <c r="C32" s="10">
        <f>C38*15%</f>
        <v>750000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500000</v>
      </c>
    </row>
    <row r="33" spans="1:9" ht="18" customHeight="1">
      <c r="A33" s="7" t="s">
        <v>41</v>
      </c>
      <c r="B33" s="9">
        <v>5</v>
      </c>
      <c r="C33" s="10">
        <f>C38*12%</f>
        <v>600000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250000</v>
      </c>
    </row>
    <row r="34" spans="1:9" ht="18" customHeight="1">
      <c r="A34" s="7" t="s">
        <v>42</v>
      </c>
      <c r="B34" s="9">
        <v>4</v>
      </c>
      <c r="C34" s="10">
        <f>C38*10%</f>
        <v>500000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400000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300000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837500</v>
      </c>
    </row>
    <row r="37" spans="1:9" ht="18" customHeight="1">
      <c r="A37" s="7" t="s">
        <v>45</v>
      </c>
      <c r="B37" s="9">
        <v>1</v>
      </c>
      <c r="C37" s="10">
        <f>C38*4%</f>
        <v>200000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412500</v>
      </c>
    </row>
    <row r="38" spans="1:8" ht="18" customHeight="1">
      <c r="A38" s="5" t="s">
        <v>4</v>
      </c>
      <c r="B38" s="22"/>
      <c r="C38" s="12">
        <v>5000000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E10" sqref="E10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213</v>
      </c>
      <c r="G1" s="1"/>
      <c r="H1" s="1"/>
      <c r="I1" s="1"/>
    </row>
    <row r="2" spans="2:9" s="30" customFormat="1" ht="29.25" customHeight="1">
      <c r="B2" s="3"/>
      <c r="C2" s="3"/>
      <c r="E2" s="4" t="s">
        <v>214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27</v>
      </c>
      <c r="B4" s="26">
        <v>25.2</v>
      </c>
      <c r="C4" s="14">
        <v>37</v>
      </c>
      <c r="D4" s="45">
        <v>31</v>
      </c>
      <c r="E4" s="9"/>
      <c r="F4" s="9">
        <v>1</v>
      </c>
      <c r="G4" s="9">
        <v>10</v>
      </c>
      <c r="H4" s="9">
        <v>1</v>
      </c>
      <c r="I4" s="17">
        <v>1250000</v>
      </c>
      <c r="L4" s="44"/>
    </row>
    <row r="5" spans="1:12" s="35" customFormat="1" ht="18" customHeight="1">
      <c r="A5" s="13" t="s">
        <v>18</v>
      </c>
      <c r="B5" s="25">
        <v>10.2</v>
      </c>
      <c r="C5" s="17">
        <v>36</v>
      </c>
      <c r="D5" s="45">
        <v>30</v>
      </c>
      <c r="E5" s="15"/>
      <c r="F5" s="16">
        <v>2</v>
      </c>
      <c r="G5" s="17">
        <v>8</v>
      </c>
      <c r="H5" s="16">
        <v>2</v>
      </c>
      <c r="I5" s="10">
        <v>1000000</v>
      </c>
      <c r="L5" s="44"/>
    </row>
    <row r="6" spans="1:12" s="35" customFormat="1" ht="18" customHeight="1">
      <c r="A6" s="13" t="s">
        <v>25</v>
      </c>
      <c r="B6" s="26">
        <v>29</v>
      </c>
      <c r="C6" s="14">
        <v>35</v>
      </c>
      <c r="D6" s="45">
        <v>39</v>
      </c>
      <c r="E6" s="15"/>
      <c r="F6" s="16">
        <v>3</v>
      </c>
      <c r="G6" s="16">
        <v>6</v>
      </c>
      <c r="H6" s="16">
        <v>3</v>
      </c>
      <c r="I6" s="10">
        <v>750000</v>
      </c>
      <c r="L6" s="44"/>
    </row>
    <row r="7" spans="1:12" s="35" customFormat="1" ht="18" customHeight="1">
      <c r="A7" s="13" t="s">
        <v>15</v>
      </c>
      <c r="B7" s="25">
        <v>21.4</v>
      </c>
      <c r="C7" s="16">
        <v>34</v>
      </c>
      <c r="D7" s="45">
        <v>30</v>
      </c>
      <c r="E7" s="15"/>
      <c r="F7" s="16">
        <v>4</v>
      </c>
      <c r="G7" s="16">
        <v>5</v>
      </c>
      <c r="H7" s="16">
        <v>4</v>
      </c>
      <c r="I7" s="10">
        <v>600000</v>
      </c>
      <c r="L7" s="44"/>
    </row>
    <row r="8" spans="1:12" s="35" customFormat="1" ht="18" customHeight="1">
      <c r="A8" s="18" t="s">
        <v>19</v>
      </c>
      <c r="B8" s="27">
        <v>7.9</v>
      </c>
      <c r="C8" s="14">
        <v>33</v>
      </c>
      <c r="D8" s="45">
        <v>31</v>
      </c>
      <c r="E8" s="15"/>
      <c r="F8" s="16">
        <v>5</v>
      </c>
      <c r="G8" s="16">
        <v>4</v>
      </c>
      <c r="H8" s="16">
        <v>5</v>
      </c>
      <c r="I8" s="10">
        <v>500000</v>
      </c>
      <c r="L8" s="44"/>
    </row>
    <row r="9" spans="1:12" s="35" customFormat="1" ht="18" customHeight="1">
      <c r="A9" s="13" t="s">
        <v>17</v>
      </c>
      <c r="B9" s="25">
        <v>9.7</v>
      </c>
      <c r="C9" s="9">
        <v>31</v>
      </c>
      <c r="D9" s="45">
        <v>31</v>
      </c>
      <c r="E9" s="15" t="s">
        <v>215</v>
      </c>
      <c r="F9" s="17">
        <v>6</v>
      </c>
      <c r="G9" s="16">
        <v>3</v>
      </c>
      <c r="H9" s="16">
        <v>6</v>
      </c>
      <c r="I9" s="16">
        <f>400000+300000</f>
        <v>700000</v>
      </c>
      <c r="L9" s="44"/>
    </row>
    <row r="10" spans="1:12" s="35" customFormat="1" ht="18" customHeight="1">
      <c r="A10" s="13" t="s">
        <v>32</v>
      </c>
      <c r="B10" s="25">
        <v>8.9</v>
      </c>
      <c r="C10" s="16">
        <v>29</v>
      </c>
      <c r="D10" s="45">
        <v>37</v>
      </c>
      <c r="E10" s="15"/>
      <c r="F10" s="16">
        <v>7</v>
      </c>
      <c r="G10" s="16">
        <v>2</v>
      </c>
      <c r="H10" s="16">
        <v>7</v>
      </c>
      <c r="I10" s="16">
        <v>300000</v>
      </c>
      <c r="L10" s="44"/>
    </row>
    <row r="11" spans="1:12" s="35" customFormat="1" ht="18" customHeight="1">
      <c r="A11" s="13" t="s">
        <v>8</v>
      </c>
      <c r="B11" s="26">
        <v>10.4</v>
      </c>
      <c r="C11" s="40">
        <v>28</v>
      </c>
      <c r="D11" s="45">
        <v>33</v>
      </c>
      <c r="E11" s="15"/>
      <c r="F11" s="9">
        <v>8</v>
      </c>
      <c r="G11" s="9">
        <v>1</v>
      </c>
      <c r="H11" s="9">
        <v>8</v>
      </c>
      <c r="I11" s="10">
        <v>200000</v>
      </c>
      <c r="L11" s="44"/>
    </row>
    <row r="12" spans="1:12" s="35" customFormat="1" ht="18" customHeight="1">
      <c r="A12" s="13" t="s">
        <v>33</v>
      </c>
      <c r="B12" s="25">
        <v>17.5</v>
      </c>
      <c r="C12" s="16">
        <v>27</v>
      </c>
      <c r="D12" s="45">
        <v>32</v>
      </c>
      <c r="E12" s="42"/>
      <c r="F12" s="42"/>
      <c r="G12" s="42"/>
      <c r="H12" s="42"/>
      <c r="I12" s="16"/>
      <c r="L12" s="44"/>
    </row>
    <row r="13" spans="1:12" s="35" customFormat="1" ht="18" customHeight="1">
      <c r="A13" s="13" t="s">
        <v>11</v>
      </c>
      <c r="B13" s="26">
        <v>18.9</v>
      </c>
      <c r="C13" s="16">
        <v>27</v>
      </c>
      <c r="D13" s="45">
        <v>31</v>
      </c>
      <c r="E13" s="15"/>
      <c r="F13" s="16"/>
      <c r="G13" s="16"/>
      <c r="H13" s="16"/>
      <c r="I13" s="10"/>
      <c r="L13" s="44"/>
    </row>
    <row r="14" spans="1:12" s="35" customFormat="1" ht="18" customHeight="1">
      <c r="A14" s="13" t="s">
        <v>16</v>
      </c>
      <c r="B14" s="25">
        <v>6.6</v>
      </c>
      <c r="C14" s="9">
        <v>24</v>
      </c>
      <c r="D14" s="45">
        <v>36</v>
      </c>
      <c r="E14" s="15"/>
      <c r="F14" s="16"/>
      <c r="G14" s="16"/>
      <c r="H14" s="16"/>
      <c r="I14" s="10"/>
      <c r="L14" s="44"/>
    </row>
    <row r="15" spans="1:12" s="35" customFormat="1" ht="18" customHeight="1">
      <c r="A15" s="13" t="s">
        <v>13</v>
      </c>
      <c r="B15" s="25">
        <v>17.8</v>
      </c>
      <c r="C15" s="16">
        <v>24</v>
      </c>
      <c r="D15" s="45">
        <v>40</v>
      </c>
      <c r="E15" s="15"/>
      <c r="F15" s="16"/>
      <c r="G15" s="16"/>
      <c r="H15" s="9"/>
      <c r="I15" s="10"/>
      <c r="L15" s="44"/>
    </row>
    <row r="16" spans="1:12" s="35" customFormat="1" ht="18" customHeight="1">
      <c r="A16" s="13" t="s">
        <v>34</v>
      </c>
      <c r="B16" s="25">
        <v>24.2</v>
      </c>
      <c r="C16" s="14">
        <v>23</v>
      </c>
      <c r="D16" s="45">
        <v>40</v>
      </c>
      <c r="E16" s="15"/>
      <c r="F16" s="16"/>
      <c r="G16" s="16"/>
      <c r="H16" s="16"/>
      <c r="I16" s="16"/>
      <c r="L16" s="44"/>
    </row>
    <row r="17" spans="1:12" s="35" customFormat="1" ht="18" customHeight="1">
      <c r="A17" s="13" t="s">
        <v>49</v>
      </c>
      <c r="B17" s="25">
        <v>23.6</v>
      </c>
      <c r="C17" s="16">
        <v>17</v>
      </c>
      <c r="D17" s="40">
        <v>43</v>
      </c>
      <c r="E17" s="9"/>
      <c r="F17" s="9"/>
      <c r="G17" s="9"/>
      <c r="H17" s="9"/>
      <c r="I17" s="10"/>
      <c r="L17" s="44"/>
    </row>
    <row r="18" spans="1:12" s="35" customFormat="1" ht="18" customHeight="1">
      <c r="A18" s="13" t="s">
        <v>12</v>
      </c>
      <c r="B18" s="25">
        <v>9.8</v>
      </c>
      <c r="C18" s="16"/>
      <c r="D18" s="40"/>
      <c r="E18" s="9"/>
      <c r="F18" s="9"/>
      <c r="G18" s="9"/>
      <c r="H18" s="9"/>
      <c r="I18" s="10"/>
      <c r="L18" s="44"/>
    </row>
    <row r="19" spans="1:12" s="35" customFormat="1" ht="18" customHeight="1">
      <c r="A19" s="18" t="s">
        <v>21</v>
      </c>
      <c r="B19" s="27">
        <v>13</v>
      </c>
      <c r="C19" s="14"/>
      <c r="D19" s="14"/>
      <c r="E19" s="15"/>
      <c r="F19" s="16"/>
      <c r="G19" s="17"/>
      <c r="H19" s="16"/>
      <c r="I19" s="10"/>
      <c r="L19" s="44"/>
    </row>
    <row r="20" spans="1:12" s="35" customFormat="1" ht="18" customHeight="1">
      <c r="A20" s="18" t="s">
        <v>20</v>
      </c>
      <c r="B20" s="27">
        <v>15.4</v>
      </c>
      <c r="C20" s="14"/>
      <c r="D20" s="40"/>
      <c r="E20" s="9"/>
      <c r="F20" s="9"/>
      <c r="G20" s="9"/>
      <c r="H20" s="9"/>
      <c r="I20" s="16"/>
      <c r="L20" s="44"/>
    </row>
    <row r="21" spans="1:12" s="35" customFormat="1" ht="18" customHeight="1">
      <c r="A21" s="18" t="s">
        <v>35</v>
      </c>
      <c r="B21" s="27">
        <v>18.2</v>
      </c>
      <c r="C21" s="14"/>
      <c r="D21" s="45"/>
      <c r="E21" s="15"/>
      <c r="F21" s="16"/>
      <c r="G21" s="16"/>
      <c r="H21" s="16"/>
      <c r="I21" s="10"/>
      <c r="J21" s="36"/>
      <c r="L21" s="44"/>
    </row>
    <row r="22" spans="1:12" ht="18" customHeight="1">
      <c r="A22" s="13" t="s">
        <v>10</v>
      </c>
      <c r="B22" s="25">
        <v>19.8</v>
      </c>
      <c r="C22" s="14"/>
      <c r="D22" s="40"/>
      <c r="E22" s="9"/>
      <c r="F22" s="9"/>
      <c r="G22" s="9"/>
      <c r="H22" s="9"/>
      <c r="I22" s="16"/>
      <c r="J22" s="35"/>
      <c r="L22" s="44"/>
    </row>
    <row r="23" spans="1:12" ht="18" customHeight="1">
      <c r="A23" s="13" t="s">
        <v>14</v>
      </c>
      <c r="B23" s="25">
        <v>20.8</v>
      </c>
      <c r="C23" s="16"/>
      <c r="D23" s="14"/>
      <c r="E23" s="15"/>
      <c r="F23" s="16"/>
      <c r="G23" s="17"/>
      <c r="H23" s="16"/>
      <c r="I23" s="17"/>
      <c r="L23" s="44"/>
    </row>
    <row r="24" spans="1:12" ht="18" customHeight="1">
      <c r="A24" s="13" t="s">
        <v>9</v>
      </c>
      <c r="B24" s="25">
        <v>26.2</v>
      </c>
      <c r="C24" s="16"/>
      <c r="D24" s="14"/>
      <c r="E24" s="15"/>
      <c r="F24" s="16"/>
      <c r="G24" s="17"/>
      <c r="H24" s="16"/>
      <c r="I24" s="16"/>
      <c r="J24" s="35"/>
      <c r="L24" s="44"/>
    </row>
    <row r="25" spans="1:12" ht="18" customHeight="1">
      <c r="A25" s="18" t="s">
        <v>56</v>
      </c>
      <c r="B25" s="27">
        <v>33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/>
      <c r="F27" s="20"/>
      <c r="G27" s="20"/>
      <c r="H27" s="20"/>
      <c r="I27" s="28">
        <f>SUM(I4:I25)</f>
        <v>5300000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1250000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1000000</v>
      </c>
    </row>
    <row r="31" spans="1:9" ht="18" customHeight="1">
      <c r="A31" s="7" t="s">
        <v>39</v>
      </c>
      <c r="B31" s="9">
        <v>8</v>
      </c>
      <c r="C31" s="10">
        <f>C38*20%</f>
        <v>1000000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750000</v>
      </c>
    </row>
    <row r="32" spans="1:9" ht="18" customHeight="1">
      <c r="A32" s="7" t="s">
        <v>40</v>
      </c>
      <c r="B32" s="9">
        <v>6</v>
      </c>
      <c r="C32" s="10">
        <f>C38*15%</f>
        <v>750000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500000</v>
      </c>
    </row>
    <row r="33" spans="1:9" ht="18" customHeight="1">
      <c r="A33" s="7" t="s">
        <v>41</v>
      </c>
      <c r="B33" s="9">
        <v>5</v>
      </c>
      <c r="C33" s="10">
        <f>C38*12%</f>
        <v>600000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250000</v>
      </c>
    </row>
    <row r="34" spans="1:9" ht="18" customHeight="1">
      <c r="A34" s="7" t="s">
        <v>42</v>
      </c>
      <c r="B34" s="9">
        <v>4</v>
      </c>
      <c r="C34" s="10">
        <f>C38*10%</f>
        <v>500000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400000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300000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837500</v>
      </c>
    </row>
    <row r="37" spans="1:9" ht="18" customHeight="1">
      <c r="A37" s="7" t="s">
        <v>45</v>
      </c>
      <c r="B37" s="9">
        <v>1</v>
      </c>
      <c r="C37" s="10">
        <f>C38*4%</f>
        <v>200000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412500</v>
      </c>
    </row>
    <row r="38" spans="1:8" ht="18" customHeight="1">
      <c r="A38" s="5" t="s">
        <v>4</v>
      </c>
      <c r="B38" s="22"/>
      <c r="C38" s="12">
        <v>5000000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"/>
  <sheetViews>
    <sheetView showZeros="0" zoomScale="85" zoomScaleNormal="85" zoomScalePageLayoutView="0" workbookViewId="0" topLeftCell="B1">
      <selection activeCell="E17" sqref="E17"/>
    </sheetView>
  </sheetViews>
  <sheetFormatPr defaultColWidth="9.140625" defaultRowHeight="12.75"/>
  <cols>
    <col min="1" max="1" width="4.00390625" style="77" hidden="1" customWidth="1"/>
    <col min="2" max="2" width="15.421875" style="77" customWidth="1"/>
    <col min="3" max="3" width="13.421875" style="89" bestFit="1" customWidth="1"/>
    <col min="4" max="4" width="9.28125" style="90" bestFit="1" customWidth="1"/>
    <col min="5" max="25" width="9.28125" style="90" customWidth="1"/>
    <col min="26" max="26" width="10.28125" style="90" bestFit="1" customWidth="1"/>
    <col min="27" max="35" width="9.28125" style="90" customWidth="1"/>
    <col min="36" max="36" width="9.28125" style="90" bestFit="1" customWidth="1"/>
    <col min="37" max="44" width="4.7109375" style="77" customWidth="1"/>
    <col min="45" max="16384" width="9.140625" style="77" customWidth="1"/>
  </cols>
  <sheetData>
    <row r="1" spans="2:36" ht="24.75" customHeight="1">
      <c r="B1" s="206" t="s">
        <v>103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</row>
    <row r="2" spans="2:36" s="78" customFormat="1" ht="66.75" customHeight="1">
      <c r="B2" s="79"/>
      <c r="C2" s="80" t="s">
        <v>104</v>
      </c>
      <c r="D2" s="81" t="s">
        <v>105</v>
      </c>
      <c r="E2" s="81" t="s">
        <v>285</v>
      </c>
      <c r="F2" s="81" t="s">
        <v>284</v>
      </c>
      <c r="G2" s="81" t="s">
        <v>283</v>
      </c>
      <c r="H2" s="81" t="s">
        <v>278</v>
      </c>
      <c r="I2" s="81" t="s">
        <v>265</v>
      </c>
      <c r="J2" s="81" t="s">
        <v>255</v>
      </c>
      <c r="K2" s="81" t="s">
        <v>254</v>
      </c>
      <c r="L2" s="81" t="s">
        <v>240</v>
      </c>
      <c r="M2" s="81" t="s">
        <v>239</v>
      </c>
      <c r="N2" s="81" t="s">
        <v>239</v>
      </c>
      <c r="O2" s="81" t="s">
        <v>226</v>
      </c>
      <c r="P2" s="81" t="s">
        <v>221</v>
      </c>
      <c r="Q2" s="81" t="s">
        <v>216</v>
      </c>
      <c r="R2" s="81" t="s">
        <v>212</v>
      </c>
      <c r="S2" s="81" t="s">
        <v>211</v>
      </c>
      <c r="T2" s="81" t="s">
        <v>210</v>
      </c>
      <c r="U2" s="81" t="s">
        <v>209</v>
      </c>
      <c r="V2" s="81" t="s">
        <v>192</v>
      </c>
      <c r="W2" s="81" t="s">
        <v>187</v>
      </c>
      <c r="X2" s="81" t="s">
        <v>182</v>
      </c>
      <c r="Y2" s="81" t="s">
        <v>106</v>
      </c>
      <c r="Z2" s="81" t="s">
        <v>107</v>
      </c>
      <c r="AA2" s="81" t="s">
        <v>108</v>
      </c>
      <c r="AB2" s="81" t="s">
        <v>109</v>
      </c>
      <c r="AC2" s="81" t="s">
        <v>110</v>
      </c>
      <c r="AD2" s="81" t="s">
        <v>111</v>
      </c>
      <c r="AE2" s="81" t="s">
        <v>112</v>
      </c>
      <c r="AF2" s="81" t="s">
        <v>113</v>
      </c>
      <c r="AG2" s="81" t="s">
        <v>114</v>
      </c>
      <c r="AH2" s="81" t="s">
        <v>115</v>
      </c>
      <c r="AI2" s="81" t="s">
        <v>116</v>
      </c>
      <c r="AJ2" s="81" t="s">
        <v>117</v>
      </c>
    </row>
    <row r="3" spans="2:36" ht="15">
      <c r="B3" s="147" t="s">
        <v>119</v>
      </c>
      <c r="C3" s="158">
        <f>SUM(D3:AJ3)</f>
        <v>27882500</v>
      </c>
      <c r="D3" s="159">
        <v>2000000</v>
      </c>
      <c r="E3" s="160">
        <v>1500000</v>
      </c>
      <c r="F3" s="160">
        <v>1250000</v>
      </c>
      <c r="G3" s="160">
        <v>1250000</v>
      </c>
      <c r="H3" s="160">
        <v>715000</v>
      </c>
      <c r="I3" s="160">
        <v>1250000</v>
      </c>
      <c r="J3" s="160">
        <v>1250000</v>
      </c>
      <c r="K3" s="160"/>
      <c r="L3" s="160">
        <v>675000</v>
      </c>
      <c r="M3" s="160"/>
      <c r="N3" s="160">
        <v>3100000</v>
      </c>
      <c r="O3" s="160">
        <v>1200000</v>
      </c>
      <c r="P3" s="82"/>
      <c r="Q3" s="82">
        <v>1000000</v>
      </c>
      <c r="R3" s="82">
        <v>720000</v>
      </c>
      <c r="S3" s="82"/>
      <c r="T3" s="82"/>
      <c r="U3" s="82"/>
      <c r="V3" s="82">
        <v>1250000</v>
      </c>
      <c r="W3" s="82">
        <v>300000</v>
      </c>
      <c r="X3" s="82">
        <v>1080000</v>
      </c>
      <c r="Y3" s="82">
        <v>825000</v>
      </c>
      <c r="Z3" s="82">
        <v>1100000</v>
      </c>
      <c r="AA3" s="82">
        <v>1250000</v>
      </c>
      <c r="AB3" s="82">
        <v>875000</v>
      </c>
      <c r="AC3" s="82">
        <v>650000</v>
      </c>
      <c r="AD3" s="82">
        <v>200000</v>
      </c>
      <c r="AE3" s="82">
        <v>837500</v>
      </c>
      <c r="AF3" s="82">
        <v>1080000</v>
      </c>
      <c r="AG3" s="82">
        <v>1000000</v>
      </c>
      <c r="AH3" s="82">
        <v>1125000</v>
      </c>
      <c r="AI3" s="82"/>
      <c r="AJ3" s="82">
        <v>400000</v>
      </c>
    </row>
    <row r="4" spans="1:36" s="84" customFormat="1" ht="15">
      <c r="A4" s="77"/>
      <c r="B4" s="144" t="s">
        <v>122</v>
      </c>
      <c r="C4" s="158">
        <f>SUM(D4:AJ4)</f>
        <v>21715000</v>
      </c>
      <c r="D4" s="161"/>
      <c r="E4" s="162">
        <v>4400000</v>
      </c>
      <c r="F4" s="162">
        <v>480000</v>
      </c>
      <c r="G4" s="162">
        <v>300000</v>
      </c>
      <c r="H4" s="162">
        <v>1137500</v>
      </c>
      <c r="I4" s="162">
        <v>1050000</v>
      </c>
      <c r="J4" s="162">
        <v>350000</v>
      </c>
      <c r="K4" s="162"/>
      <c r="L4" s="162"/>
      <c r="M4" s="162">
        <v>1675000</v>
      </c>
      <c r="N4" s="162">
        <v>900000</v>
      </c>
      <c r="O4" s="162"/>
      <c r="P4" s="83">
        <v>300000</v>
      </c>
      <c r="Q4" s="83">
        <v>200000</v>
      </c>
      <c r="R4" s="83">
        <v>1600000</v>
      </c>
      <c r="S4" s="83"/>
      <c r="T4" s="83"/>
      <c r="U4" s="83"/>
      <c r="V4" s="83">
        <v>750000</v>
      </c>
      <c r="W4" s="83"/>
      <c r="X4" s="83">
        <v>2000000</v>
      </c>
      <c r="Y4" s="83"/>
      <c r="Z4" s="83">
        <v>1200000</v>
      </c>
      <c r="AA4" s="83">
        <v>300000</v>
      </c>
      <c r="AB4" s="83">
        <v>600000</v>
      </c>
      <c r="AC4" s="83">
        <v>325000</v>
      </c>
      <c r="AD4" s="83"/>
      <c r="AE4" s="83">
        <v>412500</v>
      </c>
      <c r="AF4" s="83">
        <v>1600000</v>
      </c>
      <c r="AG4" s="83">
        <v>250000</v>
      </c>
      <c r="AH4" s="83">
        <v>750000</v>
      </c>
      <c r="AI4" s="83">
        <v>585000</v>
      </c>
      <c r="AJ4" s="83">
        <v>550000</v>
      </c>
    </row>
    <row r="5" spans="2:36" ht="15">
      <c r="B5" s="144" t="s">
        <v>134</v>
      </c>
      <c r="C5" s="158">
        <f>SUM(D5:AJ5)</f>
        <v>20997500</v>
      </c>
      <c r="D5" s="161">
        <v>800000</v>
      </c>
      <c r="E5" s="162">
        <v>1700000</v>
      </c>
      <c r="F5" s="162">
        <v>180000</v>
      </c>
      <c r="G5" s="162">
        <v>500000</v>
      </c>
      <c r="H5" s="162"/>
      <c r="I5" s="162"/>
      <c r="J5" s="162">
        <v>750000</v>
      </c>
      <c r="K5" s="162">
        <v>500000</v>
      </c>
      <c r="L5" s="162">
        <v>675000</v>
      </c>
      <c r="M5" s="162">
        <v>1675000</v>
      </c>
      <c r="N5" s="162">
        <v>1500000</v>
      </c>
      <c r="O5" s="162">
        <v>960000</v>
      </c>
      <c r="P5" s="83"/>
      <c r="Q5" s="83">
        <v>300000</v>
      </c>
      <c r="R5" s="83">
        <v>720000</v>
      </c>
      <c r="S5" s="83">
        <v>1000000</v>
      </c>
      <c r="T5" s="83"/>
      <c r="U5" s="83"/>
      <c r="V5" s="83"/>
      <c r="W5" s="83">
        <v>200000</v>
      </c>
      <c r="X5" s="83">
        <v>800000</v>
      </c>
      <c r="Y5" s="83"/>
      <c r="Z5" s="83">
        <v>3100000</v>
      </c>
      <c r="AA5" s="83">
        <v>500000</v>
      </c>
      <c r="AB5" s="83">
        <v>400000</v>
      </c>
      <c r="AC5" s="83">
        <v>910000</v>
      </c>
      <c r="AD5" s="83">
        <v>650000</v>
      </c>
      <c r="AE5" s="83">
        <v>412500</v>
      </c>
      <c r="AF5" s="83">
        <v>640000</v>
      </c>
      <c r="AG5" s="83">
        <v>1250000</v>
      </c>
      <c r="AH5" s="83"/>
      <c r="AI5" s="83"/>
      <c r="AJ5" s="83">
        <v>875000</v>
      </c>
    </row>
    <row r="6" spans="2:36" ht="15">
      <c r="B6" s="144" t="s">
        <v>121</v>
      </c>
      <c r="C6" s="158">
        <f>SUM(D6:AJ6)</f>
        <v>19573334</v>
      </c>
      <c r="D6" s="161">
        <v>400000</v>
      </c>
      <c r="E6" s="162">
        <v>1100000</v>
      </c>
      <c r="F6" s="162">
        <v>180000</v>
      </c>
      <c r="G6" s="162"/>
      <c r="H6" s="162">
        <v>780000</v>
      </c>
      <c r="I6" s="162"/>
      <c r="J6" s="162">
        <v>1000000</v>
      </c>
      <c r="K6" s="162">
        <v>1250000</v>
      </c>
      <c r="L6" s="162">
        <v>1000000</v>
      </c>
      <c r="M6" s="162"/>
      <c r="N6" s="162"/>
      <c r="O6" s="162">
        <v>266667</v>
      </c>
      <c r="P6" s="83">
        <v>500000</v>
      </c>
      <c r="Q6" s="83">
        <v>600000</v>
      </c>
      <c r="R6" s="83">
        <v>400000</v>
      </c>
      <c r="S6" s="83">
        <v>800000</v>
      </c>
      <c r="T6" s="83"/>
      <c r="U6" s="83">
        <v>1125000</v>
      </c>
      <c r="V6" s="83">
        <v>600000</v>
      </c>
      <c r="W6" s="83">
        <v>600000</v>
      </c>
      <c r="X6" s="83">
        <v>1080000</v>
      </c>
      <c r="Y6" s="83">
        <v>1675000</v>
      </c>
      <c r="Z6" s="83">
        <v>1100000</v>
      </c>
      <c r="AA6" s="83">
        <v>600000</v>
      </c>
      <c r="AB6" s="83"/>
      <c r="AC6" s="83">
        <v>1018333</v>
      </c>
      <c r="AD6" s="83">
        <v>616667</v>
      </c>
      <c r="AE6" s="83"/>
      <c r="AF6" s="83">
        <v>106667</v>
      </c>
      <c r="AG6" s="83">
        <v>600000</v>
      </c>
      <c r="AH6" s="83"/>
      <c r="AI6" s="83">
        <v>1300000</v>
      </c>
      <c r="AJ6" s="83">
        <v>875000</v>
      </c>
    </row>
    <row r="7" spans="2:36" s="86" customFormat="1" ht="15">
      <c r="B7" s="144" t="s">
        <v>124</v>
      </c>
      <c r="C7" s="158">
        <f>SUM(D7:AJ7)</f>
        <v>19329167</v>
      </c>
      <c r="D7" s="161">
        <v>400000</v>
      </c>
      <c r="E7" s="162">
        <v>1400000</v>
      </c>
      <c r="F7" s="162"/>
      <c r="G7" s="162"/>
      <c r="H7" s="162">
        <v>1625000</v>
      </c>
      <c r="I7" s="162"/>
      <c r="J7" s="162">
        <v>100000</v>
      </c>
      <c r="K7" s="162">
        <v>750000</v>
      </c>
      <c r="L7" s="162">
        <v>1250000</v>
      </c>
      <c r="M7" s="162">
        <v>825000</v>
      </c>
      <c r="N7" s="162">
        <v>2400000</v>
      </c>
      <c r="O7" s="162"/>
      <c r="P7" s="83">
        <v>1125000</v>
      </c>
      <c r="Q7" s="83"/>
      <c r="R7" s="83">
        <v>1200000</v>
      </c>
      <c r="S7" s="83"/>
      <c r="T7" s="83">
        <v>1250000</v>
      </c>
      <c r="U7" s="83">
        <v>600000</v>
      </c>
      <c r="V7" s="83"/>
      <c r="W7" s="83">
        <v>1050000</v>
      </c>
      <c r="X7" s="83">
        <v>480000</v>
      </c>
      <c r="Y7" s="83"/>
      <c r="Z7" s="83">
        <v>1400000</v>
      </c>
      <c r="AA7" s="83">
        <v>1300000</v>
      </c>
      <c r="AB7" s="83"/>
      <c r="AC7" s="83"/>
      <c r="AD7" s="83">
        <v>1250000</v>
      </c>
      <c r="AE7" s="83">
        <v>837500</v>
      </c>
      <c r="AF7" s="83"/>
      <c r="AG7" s="83"/>
      <c r="AH7" s="83"/>
      <c r="AI7" s="83">
        <v>86667</v>
      </c>
      <c r="AJ7" s="83"/>
    </row>
    <row r="8" spans="2:36" ht="15">
      <c r="B8" s="147" t="s">
        <v>125</v>
      </c>
      <c r="C8" s="158">
        <f>SUM(D8:AJ8)</f>
        <v>18312500</v>
      </c>
      <c r="D8" s="161">
        <v>800000</v>
      </c>
      <c r="E8" s="162">
        <v>2500000</v>
      </c>
      <c r="F8" s="162">
        <v>1000000</v>
      </c>
      <c r="G8" s="162">
        <v>300000</v>
      </c>
      <c r="H8" s="162"/>
      <c r="I8" s="162">
        <v>550000</v>
      </c>
      <c r="J8" s="162">
        <v>550000</v>
      </c>
      <c r="K8" s="162">
        <v>1000000</v>
      </c>
      <c r="L8" s="162"/>
      <c r="M8" s="162"/>
      <c r="N8" s="162">
        <v>1500000</v>
      </c>
      <c r="O8" s="162">
        <v>1600000</v>
      </c>
      <c r="P8" s="83"/>
      <c r="Q8" s="83">
        <v>1250000</v>
      </c>
      <c r="R8" s="83"/>
      <c r="S8" s="83">
        <v>1000000</v>
      </c>
      <c r="T8" s="83"/>
      <c r="U8" s="83">
        <v>1125000</v>
      </c>
      <c r="V8" s="83">
        <v>400000</v>
      </c>
      <c r="W8" s="83">
        <v>450000</v>
      </c>
      <c r="X8" s="83"/>
      <c r="Y8" s="83">
        <v>1675000</v>
      </c>
      <c r="Z8" s="83">
        <v>600000</v>
      </c>
      <c r="AA8" s="83"/>
      <c r="AB8" s="83">
        <v>500000</v>
      </c>
      <c r="AC8" s="83"/>
      <c r="AD8" s="83">
        <v>350000</v>
      </c>
      <c r="AE8" s="83">
        <v>412500</v>
      </c>
      <c r="AF8" s="83"/>
      <c r="AG8" s="83"/>
      <c r="AH8" s="83">
        <v>200000</v>
      </c>
      <c r="AI8" s="83"/>
      <c r="AJ8" s="83">
        <v>550000</v>
      </c>
    </row>
    <row r="9" spans="2:36" s="86" customFormat="1" ht="15">
      <c r="B9" s="147" t="s">
        <v>118</v>
      </c>
      <c r="C9" s="158">
        <f>SUM(D9:AJ9)</f>
        <v>18101668</v>
      </c>
      <c r="D9" s="161">
        <v>400000</v>
      </c>
      <c r="E9" s="162"/>
      <c r="F9" s="162"/>
      <c r="G9" s="162"/>
      <c r="H9" s="162"/>
      <c r="I9" s="162"/>
      <c r="J9" s="162"/>
      <c r="K9" s="162"/>
      <c r="L9" s="162"/>
      <c r="M9" s="162"/>
      <c r="N9" s="162">
        <v>933334</v>
      </c>
      <c r="O9" s="162">
        <v>800000</v>
      </c>
      <c r="P9" s="83">
        <v>1425000</v>
      </c>
      <c r="Q9" s="83">
        <v>500000</v>
      </c>
      <c r="R9" s="83">
        <v>2000000</v>
      </c>
      <c r="S9" s="83">
        <v>750000</v>
      </c>
      <c r="T9" s="83"/>
      <c r="U9" s="83"/>
      <c r="V9" s="83"/>
      <c r="W9" s="83"/>
      <c r="X9" s="83">
        <v>1600000</v>
      </c>
      <c r="Y9" s="83">
        <v>825000</v>
      </c>
      <c r="Z9" s="83">
        <v>2350000</v>
      </c>
      <c r="AA9" s="83">
        <v>750000</v>
      </c>
      <c r="AB9" s="83">
        <v>875000</v>
      </c>
      <c r="AC9" s="83">
        <v>1018334</v>
      </c>
      <c r="AD9" s="83"/>
      <c r="AE9" s="83"/>
      <c r="AF9" s="83">
        <v>2000000</v>
      </c>
      <c r="AG9" s="83">
        <v>750000</v>
      </c>
      <c r="AH9" s="83">
        <v>1125000</v>
      </c>
      <c r="AI9" s="83"/>
      <c r="AJ9" s="83"/>
    </row>
    <row r="10" spans="2:36" ht="15">
      <c r="B10" s="144" t="s">
        <v>139</v>
      </c>
      <c r="C10" s="158">
        <f>SUM(D10:AJ10)</f>
        <v>11610000</v>
      </c>
      <c r="D10" s="161">
        <v>400000</v>
      </c>
      <c r="E10" s="162">
        <v>1200000</v>
      </c>
      <c r="F10" s="162"/>
      <c r="G10" s="162"/>
      <c r="H10" s="162"/>
      <c r="I10" s="162"/>
      <c r="J10" s="162">
        <v>100000</v>
      </c>
      <c r="K10" s="162"/>
      <c r="L10" s="162">
        <v>500000</v>
      </c>
      <c r="M10" s="162">
        <v>825000</v>
      </c>
      <c r="N10" s="162">
        <v>2000000</v>
      </c>
      <c r="O10" s="162">
        <v>2480000</v>
      </c>
      <c r="P10" s="83"/>
      <c r="Q10" s="83">
        <v>750000</v>
      </c>
      <c r="R10" s="83"/>
      <c r="S10" s="83"/>
      <c r="T10" s="83"/>
      <c r="U10" s="83"/>
      <c r="V10" s="83">
        <v>1000000</v>
      </c>
      <c r="W10" s="83"/>
      <c r="X10" s="83"/>
      <c r="Y10" s="83"/>
      <c r="Z10" s="83"/>
      <c r="AA10" s="83"/>
      <c r="AB10" s="83"/>
      <c r="AC10" s="83">
        <v>1018333</v>
      </c>
      <c r="AD10" s="83"/>
      <c r="AE10" s="83"/>
      <c r="AF10" s="83"/>
      <c r="AG10" s="83"/>
      <c r="AH10" s="83"/>
      <c r="AI10" s="83">
        <v>86667</v>
      </c>
      <c r="AJ10" s="83">
        <v>1250000</v>
      </c>
    </row>
    <row r="11" spans="2:36" ht="15">
      <c r="B11" s="144" t="s">
        <v>123</v>
      </c>
      <c r="C11" s="158">
        <f>SUM(D11:AJ11)</f>
        <v>11520833</v>
      </c>
      <c r="D11" s="161"/>
      <c r="E11" s="162"/>
      <c r="F11" s="162">
        <v>180000</v>
      </c>
      <c r="G11" s="162"/>
      <c r="H11" s="162"/>
      <c r="I11" s="162">
        <v>550000</v>
      </c>
      <c r="J11" s="162">
        <v>350000</v>
      </c>
      <c r="K11" s="162"/>
      <c r="L11" s="162">
        <v>200000</v>
      </c>
      <c r="M11" s="162"/>
      <c r="N11" s="162"/>
      <c r="O11" s="162">
        <v>640000</v>
      </c>
      <c r="P11" s="83"/>
      <c r="Q11" s="83"/>
      <c r="R11" s="83">
        <v>1440000</v>
      </c>
      <c r="S11" s="83">
        <v>500000</v>
      </c>
      <c r="T11" s="83">
        <v>1000000</v>
      </c>
      <c r="U11" s="83">
        <v>800000</v>
      </c>
      <c r="V11" s="83">
        <v>500000</v>
      </c>
      <c r="W11" s="83"/>
      <c r="X11" s="83"/>
      <c r="Y11" s="83"/>
      <c r="Z11" s="83"/>
      <c r="AA11" s="83">
        <v>400000</v>
      </c>
      <c r="AB11" s="83"/>
      <c r="AC11" s="83">
        <v>1625000</v>
      </c>
      <c r="AD11" s="83">
        <v>616667</v>
      </c>
      <c r="AE11" s="83">
        <v>1137500</v>
      </c>
      <c r="AF11" s="83">
        <v>106666</v>
      </c>
      <c r="AG11" s="83">
        <v>250000</v>
      </c>
      <c r="AH11" s="83"/>
      <c r="AI11" s="83">
        <v>975000</v>
      </c>
      <c r="AJ11" s="83">
        <v>250000</v>
      </c>
    </row>
    <row r="12" spans="2:36" ht="15">
      <c r="B12" s="144" t="s">
        <v>128</v>
      </c>
      <c r="C12" s="158">
        <f>SUM(D12:AJ12)</f>
        <v>8043334</v>
      </c>
      <c r="D12" s="161"/>
      <c r="E12" s="162"/>
      <c r="F12" s="162">
        <v>675000</v>
      </c>
      <c r="G12" s="162">
        <v>1300000</v>
      </c>
      <c r="H12" s="162">
        <v>260000</v>
      </c>
      <c r="I12" s="162"/>
      <c r="J12" s="162"/>
      <c r="K12" s="162"/>
      <c r="L12" s="162"/>
      <c r="M12" s="162"/>
      <c r="N12" s="162"/>
      <c r="O12" s="162">
        <v>266667</v>
      </c>
      <c r="P12" s="83">
        <v>400000</v>
      </c>
      <c r="Q12" s="83">
        <v>700000</v>
      </c>
      <c r="R12" s="83"/>
      <c r="S12" s="83">
        <v>750000</v>
      </c>
      <c r="T12" s="83"/>
      <c r="U12" s="83"/>
      <c r="V12" s="83">
        <v>600000</v>
      </c>
      <c r="W12" s="83"/>
      <c r="X12" s="83">
        <v>1120000</v>
      </c>
      <c r="Y12" s="83"/>
      <c r="Z12" s="83">
        <v>400000</v>
      </c>
      <c r="AA12" s="83"/>
      <c r="AB12" s="83"/>
      <c r="AC12" s="83"/>
      <c r="AD12" s="83"/>
      <c r="AE12" s="83"/>
      <c r="AF12" s="83">
        <v>586667</v>
      </c>
      <c r="AG12" s="83"/>
      <c r="AH12" s="83">
        <v>400000</v>
      </c>
      <c r="AI12" s="83">
        <v>585000</v>
      </c>
      <c r="AJ12" s="83"/>
    </row>
    <row r="13" spans="2:36" s="86" customFormat="1" ht="15">
      <c r="B13" s="144" t="s">
        <v>132</v>
      </c>
      <c r="C13" s="158">
        <f>SUM(D13:AJ13)</f>
        <v>7068333</v>
      </c>
      <c r="D13" s="161"/>
      <c r="E13" s="162"/>
      <c r="F13" s="162">
        <v>180000</v>
      </c>
      <c r="G13" s="162"/>
      <c r="H13" s="162">
        <v>1137500</v>
      </c>
      <c r="I13" s="162">
        <v>200000</v>
      </c>
      <c r="J13" s="162"/>
      <c r="K13" s="162"/>
      <c r="L13" s="162">
        <v>350000</v>
      </c>
      <c r="M13" s="162">
        <v>1675000</v>
      </c>
      <c r="N13" s="162">
        <v>333333</v>
      </c>
      <c r="O13" s="162"/>
      <c r="P13" s="83">
        <v>750000</v>
      </c>
      <c r="Q13" s="83"/>
      <c r="R13" s="83"/>
      <c r="S13" s="83"/>
      <c r="T13" s="83">
        <v>500000</v>
      </c>
      <c r="U13" s="83">
        <v>750000</v>
      </c>
      <c r="V13" s="83"/>
      <c r="W13" s="83"/>
      <c r="X13" s="83"/>
      <c r="Y13" s="83"/>
      <c r="Z13" s="83"/>
      <c r="AA13" s="83"/>
      <c r="AB13" s="83"/>
      <c r="AC13" s="83"/>
      <c r="AD13" s="83"/>
      <c r="AE13" s="83">
        <v>412500</v>
      </c>
      <c r="AF13" s="83"/>
      <c r="AG13" s="83"/>
      <c r="AH13" s="83"/>
      <c r="AI13" s="83">
        <v>780000</v>
      </c>
      <c r="AJ13" s="83"/>
    </row>
    <row r="14" spans="2:36" s="86" customFormat="1" ht="15">
      <c r="B14" s="144" t="s">
        <v>127</v>
      </c>
      <c r="C14" s="158">
        <f>SUM(D14:AJ14)</f>
        <v>6193334</v>
      </c>
      <c r="D14" s="161">
        <v>1200000</v>
      </c>
      <c r="E14" s="162"/>
      <c r="F14" s="162"/>
      <c r="G14" s="162">
        <v>600000</v>
      </c>
      <c r="H14" s="162">
        <v>520000</v>
      </c>
      <c r="I14" s="162"/>
      <c r="J14" s="162">
        <v>550000</v>
      </c>
      <c r="K14" s="162"/>
      <c r="L14" s="162">
        <v>350000</v>
      </c>
      <c r="M14" s="162"/>
      <c r="N14" s="162"/>
      <c r="O14" s="162">
        <v>266667</v>
      </c>
      <c r="P14" s="83"/>
      <c r="Q14" s="83"/>
      <c r="R14" s="83"/>
      <c r="S14" s="83"/>
      <c r="T14" s="83"/>
      <c r="U14" s="83"/>
      <c r="V14" s="83"/>
      <c r="W14" s="83">
        <v>450000</v>
      </c>
      <c r="X14" s="83"/>
      <c r="Y14" s="83"/>
      <c r="Z14" s="83"/>
      <c r="AA14" s="83"/>
      <c r="AB14" s="83">
        <v>1250000</v>
      </c>
      <c r="AC14" s="83"/>
      <c r="AD14" s="83">
        <v>616667</v>
      </c>
      <c r="AE14" s="83"/>
      <c r="AF14" s="83"/>
      <c r="AG14" s="83"/>
      <c r="AH14" s="83"/>
      <c r="AI14" s="83">
        <v>390000</v>
      </c>
      <c r="AJ14" s="83"/>
    </row>
    <row r="15" spans="2:36" ht="15">
      <c r="B15" s="147" t="s">
        <v>260</v>
      </c>
      <c r="C15" s="158">
        <f>SUM(D15:AJ15)</f>
        <v>6051667</v>
      </c>
      <c r="D15" s="161"/>
      <c r="E15" s="162"/>
      <c r="F15" s="162">
        <v>500000</v>
      </c>
      <c r="G15" s="162">
        <v>300000</v>
      </c>
      <c r="H15" s="162"/>
      <c r="I15" s="162">
        <v>400000</v>
      </c>
      <c r="J15" s="162"/>
      <c r="K15" s="162">
        <v>600000</v>
      </c>
      <c r="L15" s="162"/>
      <c r="M15" s="162"/>
      <c r="N15" s="162"/>
      <c r="O15" s="162"/>
      <c r="P15" s="83">
        <v>600000</v>
      </c>
      <c r="Q15" s="83"/>
      <c r="R15" s="83">
        <v>400000</v>
      </c>
      <c r="S15" s="83"/>
      <c r="T15" s="83"/>
      <c r="U15" s="83">
        <v>300000</v>
      </c>
      <c r="V15" s="83"/>
      <c r="W15" s="83">
        <v>1125000</v>
      </c>
      <c r="X15" s="83">
        <v>320000</v>
      </c>
      <c r="Y15" s="83"/>
      <c r="Z15" s="83"/>
      <c r="AA15" s="83"/>
      <c r="AB15" s="83">
        <v>166667</v>
      </c>
      <c r="AC15" s="83"/>
      <c r="AD15" s="83"/>
      <c r="AE15" s="83"/>
      <c r="AF15" s="83">
        <v>640000</v>
      </c>
      <c r="AG15" s="83">
        <v>450000</v>
      </c>
      <c r="AH15" s="83"/>
      <c r="AI15" s="83"/>
      <c r="AJ15" s="83">
        <v>250000</v>
      </c>
    </row>
    <row r="16" spans="2:36" ht="15">
      <c r="B16" s="144" t="s">
        <v>131</v>
      </c>
      <c r="C16" s="158">
        <f>SUM(D16:AJ16)</f>
        <v>5440000</v>
      </c>
      <c r="D16" s="161"/>
      <c r="E16" s="162">
        <v>400000</v>
      </c>
      <c r="F16" s="162"/>
      <c r="G16" s="162"/>
      <c r="H16" s="162">
        <v>715000</v>
      </c>
      <c r="I16" s="162"/>
      <c r="J16" s="162"/>
      <c r="K16" s="162"/>
      <c r="L16" s="162"/>
      <c r="M16" s="162">
        <v>825000</v>
      </c>
      <c r="N16" s="162"/>
      <c r="O16" s="162"/>
      <c r="P16" s="83"/>
      <c r="Q16" s="83"/>
      <c r="R16" s="83"/>
      <c r="S16" s="83">
        <v>250000</v>
      </c>
      <c r="T16" s="83">
        <v>900000</v>
      </c>
      <c r="U16" s="83"/>
      <c r="V16" s="83"/>
      <c r="W16" s="83">
        <v>1125000</v>
      </c>
      <c r="X16" s="83"/>
      <c r="Y16" s="83"/>
      <c r="Z16" s="83"/>
      <c r="AA16" s="83">
        <v>200000</v>
      </c>
      <c r="AB16" s="83"/>
      <c r="AC16" s="83">
        <v>325000</v>
      </c>
      <c r="AD16" s="83"/>
      <c r="AE16" s="83"/>
      <c r="AF16" s="83"/>
      <c r="AG16" s="83"/>
      <c r="AH16" s="83">
        <v>700000</v>
      </c>
      <c r="AI16" s="83"/>
      <c r="AJ16" s="83"/>
    </row>
    <row r="17" spans="2:36" ht="15">
      <c r="B17" s="144" t="s">
        <v>261</v>
      </c>
      <c r="C17" s="158">
        <f>SUM(D17:AJ17)</f>
        <v>4099999</v>
      </c>
      <c r="D17" s="161"/>
      <c r="E17" s="162"/>
      <c r="F17" s="162"/>
      <c r="G17" s="162"/>
      <c r="H17" s="162"/>
      <c r="I17" s="162">
        <v>1000000</v>
      </c>
      <c r="J17" s="162"/>
      <c r="K17" s="162"/>
      <c r="L17" s="162"/>
      <c r="M17" s="162"/>
      <c r="N17" s="162">
        <v>333333</v>
      </c>
      <c r="O17" s="162"/>
      <c r="P17" s="83"/>
      <c r="Q17" s="83"/>
      <c r="R17" s="83"/>
      <c r="S17" s="83"/>
      <c r="T17" s="83">
        <v>750000</v>
      </c>
      <c r="U17" s="83">
        <v>400000</v>
      </c>
      <c r="V17" s="83"/>
      <c r="W17" s="83"/>
      <c r="X17" s="83"/>
      <c r="Y17" s="83"/>
      <c r="Z17" s="83"/>
      <c r="AA17" s="83"/>
      <c r="AB17" s="83">
        <v>166666</v>
      </c>
      <c r="AC17" s="83"/>
      <c r="AD17" s="83">
        <v>1000000</v>
      </c>
      <c r="AE17" s="83"/>
      <c r="AF17" s="83"/>
      <c r="AG17" s="83">
        <v>450000</v>
      </c>
      <c r="AH17" s="83"/>
      <c r="AI17" s="83"/>
      <c r="AJ17" s="83"/>
    </row>
    <row r="18" spans="2:36" ht="15">
      <c r="B18" s="144" t="s">
        <v>126</v>
      </c>
      <c r="C18" s="158">
        <f>SUM(D18:AJ18)</f>
        <v>3150000</v>
      </c>
      <c r="D18" s="161"/>
      <c r="E18" s="162"/>
      <c r="F18" s="162">
        <v>675000</v>
      </c>
      <c r="G18" s="162"/>
      <c r="H18" s="162"/>
      <c r="I18" s="162"/>
      <c r="J18" s="162"/>
      <c r="K18" s="162"/>
      <c r="L18" s="162"/>
      <c r="M18" s="162"/>
      <c r="N18" s="162"/>
      <c r="O18" s="162"/>
      <c r="P18" s="83"/>
      <c r="Q18" s="83"/>
      <c r="R18" s="83"/>
      <c r="S18" s="83"/>
      <c r="T18" s="83"/>
      <c r="U18" s="83"/>
      <c r="V18" s="83">
        <v>200000</v>
      </c>
      <c r="W18" s="83"/>
      <c r="X18" s="83"/>
      <c r="Y18" s="83">
        <v>1675000</v>
      </c>
      <c r="Z18" s="83">
        <v>600000</v>
      </c>
      <c r="AA18" s="83"/>
      <c r="AB18" s="83"/>
      <c r="AC18" s="83"/>
      <c r="AD18" s="83"/>
      <c r="AE18" s="83"/>
      <c r="AF18" s="83"/>
      <c r="AG18" s="83"/>
      <c r="AH18" s="83"/>
      <c r="AI18" s="83"/>
      <c r="AJ18" s="83"/>
    </row>
    <row r="19" spans="2:36" ht="15">
      <c r="B19" s="144" t="s">
        <v>133</v>
      </c>
      <c r="C19" s="158">
        <f>SUM(D19:AJ19)</f>
        <v>3061667</v>
      </c>
      <c r="D19" s="161"/>
      <c r="E19" s="162"/>
      <c r="F19" s="162"/>
      <c r="G19" s="162">
        <v>750000</v>
      </c>
      <c r="H19" s="162"/>
      <c r="I19" s="162">
        <v>300000</v>
      </c>
      <c r="J19" s="162"/>
      <c r="K19" s="162"/>
      <c r="L19" s="162"/>
      <c r="M19" s="162">
        <v>1675000</v>
      </c>
      <c r="N19" s="162"/>
      <c r="O19" s="162"/>
      <c r="P19" s="83"/>
      <c r="Q19" s="83"/>
      <c r="R19" s="83"/>
      <c r="S19" s="83">
        <v>250000</v>
      </c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>
        <v>86667</v>
      </c>
      <c r="AJ19" s="83"/>
    </row>
    <row r="20" spans="2:36" ht="15">
      <c r="B20" s="147" t="s">
        <v>135</v>
      </c>
      <c r="C20" s="158">
        <f>SUM(D20:AJ20)</f>
        <v>0</v>
      </c>
      <c r="D20" s="161">
        <v>0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</row>
    <row r="22" spans="3:36" ht="15">
      <c r="C22" s="87"/>
      <c r="D22" s="88">
        <f aca="true" t="shared" si="0" ref="D22:I22">SUM(D3:D20)</f>
        <v>6400000</v>
      </c>
      <c r="E22" s="88">
        <f t="shared" si="0"/>
        <v>14200000</v>
      </c>
      <c r="F22" s="88">
        <f t="shared" si="0"/>
        <v>5300000</v>
      </c>
      <c r="G22" s="88">
        <f t="shared" si="0"/>
        <v>5300000</v>
      </c>
      <c r="H22" s="88">
        <f t="shared" si="0"/>
        <v>6890000</v>
      </c>
      <c r="I22" s="88">
        <f t="shared" si="0"/>
        <v>5300000</v>
      </c>
      <c r="J22" s="88">
        <f aca="true" t="shared" si="1" ref="J22:X22">SUM(J3:J20)</f>
        <v>5000000</v>
      </c>
      <c r="K22" s="88">
        <f t="shared" si="1"/>
        <v>4100000</v>
      </c>
      <c r="L22" s="88">
        <f t="shared" si="1"/>
        <v>5000000</v>
      </c>
      <c r="M22" s="88">
        <f t="shared" si="1"/>
        <v>9175000</v>
      </c>
      <c r="N22" s="88">
        <f t="shared" si="1"/>
        <v>13000000</v>
      </c>
      <c r="O22" s="88">
        <f t="shared" si="1"/>
        <v>8480001</v>
      </c>
      <c r="P22" s="88">
        <f t="shared" si="1"/>
        <v>5100000</v>
      </c>
      <c r="Q22" s="88">
        <f t="shared" si="1"/>
        <v>5300000</v>
      </c>
      <c r="R22" s="88">
        <f t="shared" si="1"/>
        <v>8480000</v>
      </c>
      <c r="S22" s="88">
        <f t="shared" si="1"/>
        <v>5300000</v>
      </c>
      <c r="T22" s="88">
        <f t="shared" si="1"/>
        <v>4400000</v>
      </c>
      <c r="U22" s="88">
        <f t="shared" si="1"/>
        <v>5100000</v>
      </c>
      <c r="V22" s="88">
        <f t="shared" si="1"/>
        <v>5300000</v>
      </c>
      <c r="W22" s="88">
        <f t="shared" si="1"/>
        <v>5300000</v>
      </c>
      <c r="X22" s="88">
        <f t="shared" si="1"/>
        <v>8480000</v>
      </c>
      <c r="Y22" s="88"/>
      <c r="Z22" s="88">
        <f aca="true" t="shared" si="2" ref="Z22:AJ22">SUM(Z3:Z20)</f>
        <v>11850000</v>
      </c>
      <c r="AA22" s="88">
        <f t="shared" si="2"/>
        <v>5300000</v>
      </c>
      <c r="AB22" s="88">
        <f t="shared" si="2"/>
        <v>4833333</v>
      </c>
      <c r="AC22" s="88">
        <f t="shared" si="2"/>
        <v>6890000</v>
      </c>
      <c r="AD22" s="88">
        <f t="shared" si="2"/>
        <v>5300001</v>
      </c>
      <c r="AE22" s="88">
        <f t="shared" si="2"/>
        <v>4462500</v>
      </c>
      <c r="AF22" s="88">
        <f t="shared" si="2"/>
        <v>6760000</v>
      </c>
      <c r="AG22" s="88">
        <f t="shared" si="2"/>
        <v>5000000</v>
      </c>
      <c r="AH22" s="88">
        <f t="shared" si="2"/>
        <v>4300000</v>
      </c>
      <c r="AI22" s="88">
        <f t="shared" si="2"/>
        <v>4875001</v>
      </c>
      <c r="AJ22" s="88">
        <f t="shared" si="2"/>
        <v>5000000</v>
      </c>
    </row>
    <row r="25" spans="2:10" ht="15">
      <c r="B25" s="92" t="s">
        <v>293</v>
      </c>
      <c r="C25" s="197">
        <v>1</v>
      </c>
      <c r="E25" s="200">
        <v>2000000</v>
      </c>
      <c r="F25" s="92"/>
      <c r="J25" s="197"/>
    </row>
    <row r="26" spans="2:10" ht="15">
      <c r="B26" s="197"/>
      <c r="C26" s="197">
        <v>2</v>
      </c>
      <c r="E26" s="200">
        <v>1200000</v>
      </c>
      <c r="F26" s="92"/>
      <c r="J26" s="197"/>
    </row>
    <row r="27" spans="2:10" ht="15">
      <c r="B27" s="197"/>
      <c r="C27" s="198" t="s">
        <v>116</v>
      </c>
      <c r="E27" s="200">
        <v>800000</v>
      </c>
      <c r="F27" s="92"/>
      <c r="J27" s="197"/>
    </row>
    <row r="28" spans="3:5" ht="15">
      <c r="C28" s="199" t="s">
        <v>297</v>
      </c>
      <c r="E28" s="200">
        <v>400000</v>
      </c>
    </row>
  </sheetData>
  <sheetProtection/>
  <autoFilter ref="C2:C20">
    <sortState ref="C3:C28">
      <sortCondition descending="1" sortBy="value" ref="C3:C28"/>
    </sortState>
  </autoFilter>
  <mergeCells count="1">
    <mergeCell ref="B1:AJ1"/>
  </mergeCells>
  <printOptions horizontalCentered="1" verticalCentered="1"/>
  <pageMargins left="0.3937007874015748" right="0.3937007874015748" top="0.3937007874015748" bottom="0.3937007874015748" header="0.11811023622047245" footer="0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H37" sqref="H37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194</v>
      </c>
      <c r="G1" s="1"/>
      <c r="H1" s="1"/>
      <c r="I1" s="1"/>
    </row>
    <row r="2" spans="2:9" s="30" customFormat="1" ht="29.25" customHeight="1">
      <c r="B2" s="3"/>
      <c r="C2" s="3"/>
      <c r="E2" s="4" t="s">
        <v>195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8" t="s">
        <v>19</v>
      </c>
      <c r="B4" s="27">
        <v>7.9</v>
      </c>
      <c r="C4" s="14">
        <v>38</v>
      </c>
      <c r="D4" s="45">
        <v>26</v>
      </c>
      <c r="E4" s="15"/>
      <c r="F4" s="16">
        <v>1</v>
      </c>
      <c r="G4" s="16">
        <v>10</v>
      </c>
      <c r="H4" s="16">
        <v>1</v>
      </c>
      <c r="I4" s="10">
        <v>2000000</v>
      </c>
      <c r="L4" s="44"/>
    </row>
    <row r="5" spans="1:12" s="35" customFormat="1" ht="18" customHeight="1">
      <c r="A5" s="13" t="s">
        <v>8</v>
      </c>
      <c r="B5" s="26">
        <v>10.4</v>
      </c>
      <c r="C5" s="40">
        <v>32</v>
      </c>
      <c r="D5" s="45">
        <v>25</v>
      </c>
      <c r="E5" s="15"/>
      <c r="F5" s="9">
        <v>2</v>
      </c>
      <c r="G5" s="9">
        <v>8</v>
      </c>
      <c r="H5" s="9">
        <v>2</v>
      </c>
      <c r="I5" s="10">
        <v>1600000</v>
      </c>
      <c r="L5" s="44"/>
    </row>
    <row r="6" spans="1:12" s="35" customFormat="1" ht="18" customHeight="1">
      <c r="A6" s="13" t="s">
        <v>16</v>
      </c>
      <c r="B6" s="25">
        <v>6.6</v>
      </c>
      <c r="C6" s="9">
        <v>31</v>
      </c>
      <c r="D6" s="45">
        <v>33</v>
      </c>
      <c r="E6" s="15"/>
      <c r="F6" s="16">
        <v>3</v>
      </c>
      <c r="G6" s="16">
        <v>6</v>
      </c>
      <c r="H6" s="16">
        <v>3</v>
      </c>
      <c r="I6" s="10">
        <v>1200000</v>
      </c>
      <c r="L6" s="44"/>
    </row>
    <row r="7" spans="1:12" s="35" customFormat="1" ht="18" customHeight="1">
      <c r="A7" s="13" t="s">
        <v>13</v>
      </c>
      <c r="B7" s="25">
        <v>17.8</v>
      </c>
      <c r="C7" s="16">
        <v>27</v>
      </c>
      <c r="D7" s="45">
        <v>38</v>
      </c>
      <c r="E7" s="15" t="s">
        <v>196</v>
      </c>
      <c r="F7" s="16">
        <v>4</v>
      </c>
      <c r="G7" s="16">
        <v>5</v>
      </c>
      <c r="H7" s="9">
        <v>4</v>
      </c>
      <c r="I7" s="10">
        <f>960000+480000</f>
        <v>1440000</v>
      </c>
      <c r="L7" s="44"/>
    </row>
    <row r="8" spans="1:12" s="35" customFormat="1" ht="18" customHeight="1">
      <c r="A8" s="13" t="s">
        <v>32</v>
      </c>
      <c r="B8" s="25">
        <v>8.9</v>
      </c>
      <c r="C8" s="16">
        <v>26</v>
      </c>
      <c r="D8" s="45">
        <v>35</v>
      </c>
      <c r="E8" s="15"/>
      <c r="F8" s="16">
        <v>5</v>
      </c>
      <c r="G8" s="16">
        <v>4</v>
      </c>
      <c r="H8" s="16" t="s">
        <v>48</v>
      </c>
      <c r="I8" s="16">
        <v>720000</v>
      </c>
      <c r="L8" s="44"/>
    </row>
    <row r="9" spans="1:12" s="35" customFormat="1" ht="18" customHeight="1">
      <c r="A9" s="13" t="s">
        <v>18</v>
      </c>
      <c r="B9" s="25">
        <v>10.2</v>
      </c>
      <c r="C9" s="17">
        <v>26</v>
      </c>
      <c r="D9" s="45">
        <v>39</v>
      </c>
      <c r="E9" s="15"/>
      <c r="F9" s="16">
        <v>6</v>
      </c>
      <c r="G9" s="17">
        <v>3</v>
      </c>
      <c r="H9" s="16" t="s">
        <v>48</v>
      </c>
      <c r="I9" s="10">
        <v>720000</v>
      </c>
      <c r="L9" s="44"/>
    </row>
    <row r="10" spans="1:12" s="35" customFormat="1" ht="18" customHeight="1">
      <c r="A10" s="13" t="s">
        <v>33</v>
      </c>
      <c r="B10" s="25">
        <v>17.5</v>
      </c>
      <c r="C10" s="16">
        <v>23</v>
      </c>
      <c r="D10" s="45">
        <v>37</v>
      </c>
      <c r="E10" s="42"/>
      <c r="F10" s="42">
        <v>7</v>
      </c>
      <c r="G10" s="42">
        <v>2</v>
      </c>
      <c r="H10" s="42"/>
      <c r="I10" s="16">
        <v>400000</v>
      </c>
      <c r="L10" s="44"/>
    </row>
    <row r="11" spans="1:12" s="35" customFormat="1" ht="18" customHeight="1">
      <c r="A11" s="13" t="s">
        <v>15</v>
      </c>
      <c r="B11" s="25">
        <v>21.4</v>
      </c>
      <c r="C11" s="16">
        <v>23</v>
      </c>
      <c r="D11" s="45">
        <v>42</v>
      </c>
      <c r="E11" s="15"/>
      <c r="F11" s="16">
        <v>8</v>
      </c>
      <c r="G11" s="16">
        <v>1</v>
      </c>
      <c r="H11" s="16"/>
      <c r="I11" s="10">
        <v>400000</v>
      </c>
      <c r="L11" s="44"/>
    </row>
    <row r="12" spans="1:12" s="35" customFormat="1" ht="18" customHeight="1">
      <c r="A12" s="13" t="s">
        <v>17</v>
      </c>
      <c r="B12" s="25">
        <v>9.7</v>
      </c>
      <c r="C12" s="9">
        <v>21</v>
      </c>
      <c r="D12" s="45">
        <v>39</v>
      </c>
      <c r="E12" s="15"/>
      <c r="F12" s="17"/>
      <c r="G12" s="16"/>
      <c r="H12" s="16"/>
      <c r="I12" s="16"/>
      <c r="L12" s="44"/>
    </row>
    <row r="13" spans="1:12" s="35" customFormat="1" ht="18" customHeight="1">
      <c r="A13" s="13" t="s">
        <v>11</v>
      </c>
      <c r="B13" s="26">
        <v>18.9</v>
      </c>
      <c r="C13" s="16">
        <v>21</v>
      </c>
      <c r="D13" s="45">
        <v>40</v>
      </c>
      <c r="E13" s="15"/>
      <c r="F13" s="16"/>
      <c r="G13" s="16"/>
      <c r="H13" s="16"/>
      <c r="I13" s="10"/>
      <c r="L13" s="44"/>
    </row>
    <row r="14" spans="1:12" s="35" customFormat="1" ht="18" customHeight="1">
      <c r="A14" s="13" t="s">
        <v>10</v>
      </c>
      <c r="B14" s="25">
        <v>19.8</v>
      </c>
      <c r="C14" s="14">
        <v>21</v>
      </c>
      <c r="D14" s="40">
        <v>40</v>
      </c>
      <c r="E14" s="9"/>
      <c r="F14" s="9"/>
      <c r="G14" s="9"/>
      <c r="H14" s="9"/>
      <c r="I14" s="16"/>
      <c r="L14" s="44"/>
    </row>
    <row r="15" spans="1:12" s="35" customFormat="1" ht="18" customHeight="1">
      <c r="A15" s="13" t="s">
        <v>12</v>
      </c>
      <c r="B15" s="25">
        <v>9.8</v>
      </c>
      <c r="C15" s="16"/>
      <c r="D15" s="40"/>
      <c r="E15" s="9"/>
      <c r="F15" s="9"/>
      <c r="G15" s="9"/>
      <c r="H15" s="9"/>
      <c r="I15" s="10"/>
      <c r="L15" s="44"/>
    </row>
    <row r="16" spans="1:12" s="35" customFormat="1" ht="18" customHeight="1">
      <c r="A16" s="18" t="s">
        <v>21</v>
      </c>
      <c r="B16" s="27">
        <v>13</v>
      </c>
      <c r="C16" s="14"/>
      <c r="D16" s="14"/>
      <c r="E16" s="15"/>
      <c r="F16" s="16"/>
      <c r="G16" s="17"/>
      <c r="H16" s="16"/>
      <c r="I16" s="10"/>
      <c r="L16" s="44"/>
    </row>
    <row r="17" spans="1:12" s="35" customFormat="1" ht="18" customHeight="1">
      <c r="A17" s="18" t="s">
        <v>20</v>
      </c>
      <c r="B17" s="27">
        <v>15.4</v>
      </c>
      <c r="C17" s="14"/>
      <c r="D17" s="40"/>
      <c r="E17" s="9"/>
      <c r="F17" s="9"/>
      <c r="G17" s="9"/>
      <c r="H17" s="9"/>
      <c r="I17" s="16"/>
      <c r="L17" s="44"/>
    </row>
    <row r="18" spans="1:12" s="35" customFormat="1" ht="18" customHeight="1">
      <c r="A18" s="18" t="s">
        <v>35</v>
      </c>
      <c r="B18" s="27">
        <v>18.2</v>
      </c>
      <c r="C18" s="14"/>
      <c r="D18" s="45"/>
      <c r="E18" s="15"/>
      <c r="F18" s="16"/>
      <c r="G18" s="16"/>
      <c r="H18" s="16"/>
      <c r="I18" s="10"/>
      <c r="L18" s="44"/>
    </row>
    <row r="19" spans="1:12" s="35" customFormat="1" ht="18" customHeight="1">
      <c r="A19" s="13" t="s">
        <v>14</v>
      </c>
      <c r="B19" s="25">
        <v>20.8</v>
      </c>
      <c r="C19" s="16"/>
      <c r="D19" s="14"/>
      <c r="E19" s="15"/>
      <c r="F19" s="16"/>
      <c r="G19" s="17"/>
      <c r="H19" s="16"/>
      <c r="I19" s="17"/>
      <c r="L19" s="44"/>
    </row>
    <row r="20" spans="1:12" s="35" customFormat="1" ht="18" customHeight="1">
      <c r="A20" s="13" t="s">
        <v>49</v>
      </c>
      <c r="B20" s="25">
        <v>23.6</v>
      </c>
      <c r="C20" s="16"/>
      <c r="D20" s="40"/>
      <c r="E20" s="9"/>
      <c r="F20" s="9"/>
      <c r="G20" s="9"/>
      <c r="H20" s="9"/>
      <c r="I20" s="10"/>
      <c r="L20" s="44"/>
    </row>
    <row r="21" spans="1:12" s="35" customFormat="1" ht="18" customHeight="1">
      <c r="A21" s="13" t="s">
        <v>34</v>
      </c>
      <c r="B21" s="25">
        <v>24.2</v>
      </c>
      <c r="C21" s="14"/>
      <c r="D21" s="45"/>
      <c r="E21" s="15"/>
      <c r="F21" s="16"/>
      <c r="G21" s="16"/>
      <c r="H21" s="16"/>
      <c r="I21" s="16"/>
      <c r="J21" s="36"/>
      <c r="L21" s="44"/>
    </row>
    <row r="22" spans="1:12" ht="18" customHeight="1">
      <c r="A22" s="13" t="s">
        <v>27</v>
      </c>
      <c r="B22" s="26">
        <v>25.2</v>
      </c>
      <c r="C22" s="14"/>
      <c r="D22" s="45"/>
      <c r="E22" s="9"/>
      <c r="F22" s="9"/>
      <c r="G22" s="9"/>
      <c r="H22" s="9"/>
      <c r="I22" s="17"/>
      <c r="J22" s="35"/>
      <c r="L22" s="44"/>
    </row>
    <row r="23" spans="1:12" ht="18" customHeight="1">
      <c r="A23" s="13" t="s">
        <v>9</v>
      </c>
      <c r="B23" s="25">
        <v>26.2</v>
      </c>
      <c r="C23" s="16"/>
      <c r="D23" s="14"/>
      <c r="E23" s="15"/>
      <c r="F23" s="16"/>
      <c r="G23" s="17"/>
      <c r="H23" s="16"/>
      <c r="I23" s="16"/>
      <c r="L23" s="44"/>
    </row>
    <row r="24" spans="1:12" ht="18" customHeight="1">
      <c r="A24" s="13" t="s">
        <v>25</v>
      </c>
      <c r="B24" s="26">
        <v>29</v>
      </c>
      <c r="C24" s="14"/>
      <c r="D24" s="45"/>
      <c r="E24" s="15"/>
      <c r="F24" s="16"/>
      <c r="G24" s="16"/>
      <c r="H24" s="16"/>
      <c r="I24" s="10"/>
      <c r="J24" s="35"/>
      <c r="L24" s="44"/>
    </row>
    <row r="25" spans="1:12" ht="18" customHeight="1">
      <c r="A25" s="18" t="s">
        <v>56</v>
      </c>
      <c r="B25" s="27">
        <v>33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/>
      <c r="F27" s="20"/>
      <c r="G27" s="20"/>
      <c r="H27" s="20"/>
      <c r="I27" s="28">
        <f>SUM(I4:I25)</f>
        <v>8480000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2000000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1600000</v>
      </c>
    </row>
    <row r="31" spans="1:9" ht="18" customHeight="1">
      <c r="A31" s="7" t="s">
        <v>39</v>
      </c>
      <c r="B31" s="9">
        <v>8</v>
      </c>
      <c r="C31" s="10">
        <f>C38*20%</f>
        <v>1600000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1200000</v>
      </c>
    </row>
    <row r="32" spans="1:9" ht="18" customHeight="1">
      <c r="A32" s="7" t="s">
        <v>40</v>
      </c>
      <c r="B32" s="9">
        <v>6</v>
      </c>
      <c r="C32" s="10">
        <f>C38*15%</f>
        <v>1200000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800000</v>
      </c>
    </row>
    <row r="33" spans="1:9" ht="18" customHeight="1">
      <c r="A33" s="7" t="s">
        <v>41</v>
      </c>
      <c r="B33" s="9">
        <v>5</v>
      </c>
      <c r="C33" s="10">
        <f>C38*12%</f>
        <v>960000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400000</v>
      </c>
    </row>
    <row r="34" spans="1:9" ht="18" customHeight="1">
      <c r="A34" s="7" t="s">
        <v>42</v>
      </c>
      <c r="B34" s="9">
        <v>4</v>
      </c>
      <c r="C34" s="10">
        <f>C38*10%</f>
        <v>800000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640000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480000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1340000</v>
      </c>
    </row>
    <row r="37" spans="1:9" ht="18" customHeight="1">
      <c r="A37" s="7" t="s">
        <v>45</v>
      </c>
      <c r="B37" s="9">
        <v>1</v>
      </c>
      <c r="C37" s="10">
        <f>C38*4%</f>
        <v>320000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660000</v>
      </c>
    </row>
    <row r="38" spans="1:8" ht="18" customHeight="1">
      <c r="A38" s="5" t="s">
        <v>4</v>
      </c>
      <c r="B38" s="22"/>
      <c r="C38" s="12">
        <v>8000000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H37" sqref="H37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197</v>
      </c>
      <c r="G1" s="1"/>
      <c r="H1" s="1"/>
      <c r="I1" s="1"/>
    </row>
    <row r="2" spans="2:9" s="30" customFormat="1" ht="29.25" customHeight="1">
      <c r="B2" s="3"/>
      <c r="C2" s="3"/>
      <c r="E2" s="4" t="s">
        <v>198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27</v>
      </c>
      <c r="B4" s="26">
        <v>25.2</v>
      </c>
      <c r="C4" s="14">
        <v>44</v>
      </c>
      <c r="D4" s="45">
        <v>35</v>
      </c>
      <c r="E4" s="9"/>
      <c r="F4" s="9">
        <v>1</v>
      </c>
      <c r="G4" s="9">
        <v>10</v>
      </c>
      <c r="H4" s="9"/>
      <c r="I4" s="17">
        <v>1000000</v>
      </c>
      <c r="L4" s="44"/>
    </row>
    <row r="5" spans="1:12" s="35" customFormat="1" ht="18" customHeight="1">
      <c r="A5" s="13" t="s">
        <v>32</v>
      </c>
      <c r="B5" s="25">
        <v>8.9</v>
      </c>
      <c r="C5" s="16">
        <v>44</v>
      </c>
      <c r="D5" s="45">
        <v>28</v>
      </c>
      <c r="E5" s="15"/>
      <c r="F5" s="16">
        <v>1</v>
      </c>
      <c r="G5" s="16">
        <v>10</v>
      </c>
      <c r="H5" s="16"/>
      <c r="I5" s="16">
        <v>1000000</v>
      </c>
      <c r="L5" s="44"/>
    </row>
    <row r="6" spans="1:12" s="35" customFormat="1" ht="18" customHeight="1">
      <c r="A6" s="18" t="s">
        <v>19</v>
      </c>
      <c r="B6" s="27">
        <v>7.9</v>
      </c>
      <c r="C6" s="14">
        <v>40</v>
      </c>
      <c r="D6" s="45">
        <v>28</v>
      </c>
      <c r="E6" s="15"/>
      <c r="F6" s="16">
        <v>2</v>
      </c>
      <c r="G6" s="16">
        <v>6</v>
      </c>
      <c r="H6" s="16"/>
      <c r="I6" s="10">
        <v>750000</v>
      </c>
      <c r="L6" s="44"/>
    </row>
    <row r="7" spans="1:12" s="35" customFormat="1" ht="18" customHeight="1">
      <c r="A7" s="13" t="s">
        <v>17</v>
      </c>
      <c r="B7" s="25">
        <v>9.7</v>
      </c>
      <c r="C7" s="9">
        <v>40</v>
      </c>
      <c r="D7" s="45">
        <v>36</v>
      </c>
      <c r="E7" s="15"/>
      <c r="F7" s="17">
        <v>2</v>
      </c>
      <c r="G7" s="16">
        <v>6</v>
      </c>
      <c r="H7" s="16"/>
      <c r="I7" s="16">
        <v>750000</v>
      </c>
      <c r="L7" s="44"/>
    </row>
    <row r="8" spans="1:12" s="35" customFormat="1" ht="18" customHeight="1">
      <c r="A8" s="13" t="s">
        <v>15</v>
      </c>
      <c r="B8" s="25">
        <v>21.4</v>
      </c>
      <c r="C8" s="16">
        <v>38</v>
      </c>
      <c r="D8" s="45">
        <v>38</v>
      </c>
      <c r="E8" s="15" t="s">
        <v>199</v>
      </c>
      <c r="F8" s="16">
        <v>3</v>
      </c>
      <c r="G8" s="16">
        <v>4</v>
      </c>
      <c r="H8" s="16"/>
      <c r="I8" s="10">
        <f>500000+300000</f>
        <v>800000</v>
      </c>
      <c r="L8" s="44"/>
    </row>
    <row r="9" spans="1:12" s="35" customFormat="1" ht="18" customHeight="1">
      <c r="A9" s="13" t="s">
        <v>13</v>
      </c>
      <c r="B9" s="25">
        <v>17.8</v>
      </c>
      <c r="C9" s="16">
        <v>38</v>
      </c>
      <c r="D9" s="45">
        <v>35</v>
      </c>
      <c r="E9" s="15"/>
      <c r="F9" s="16">
        <v>3</v>
      </c>
      <c r="G9" s="16">
        <v>4</v>
      </c>
      <c r="H9" s="9"/>
      <c r="I9" s="10">
        <v>500000</v>
      </c>
      <c r="L9" s="44"/>
    </row>
    <row r="10" spans="1:12" s="35" customFormat="1" ht="18" customHeight="1">
      <c r="A10" s="18" t="s">
        <v>35</v>
      </c>
      <c r="B10" s="27">
        <v>18.2</v>
      </c>
      <c r="C10" s="14">
        <v>32</v>
      </c>
      <c r="D10" s="45">
        <v>36</v>
      </c>
      <c r="E10" s="15"/>
      <c r="F10" s="16">
        <v>4</v>
      </c>
      <c r="G10" s="16">
        <v>2</v>
      </c>
      <c r="H10" s="16"/>
      <c r="I10" s="10">
        <v>250000</v>
      </c>
      <c r="L10" s="44"/>
    </row>
    <row r="11" spans="1:12" s="35" customFormat="1" ht="18" customHeight="1">
      <c r="A11" s="13" t="s">
        <v>10</v>
      </c>
      <c r="B11" s="25">
        <v>19.8</v>
      </c>
      <c r="C11" s="14">
        <v>32</v>
      </c>
      <c r="D11" s="40">
        <v>34</v>
      </c>
      <c r="E11" s="9"/>
      <c r="F11" s="9">
        <v>4</v>
      </c>
      <c r="G11" s="9">
        <v>2</v>
      </c>
      <c r="H11" s="9"/>
      <c r="I11" s="16">
        <v>250000</v>
      </c>
      <c r="L11" s="44"/>
    </row>
    <row r="12" spans="1:12" s="35" customFormat="1" ht="18" customHeight="1">
      <c r="A12" s="18" t="s">
        <v>21</v>
      </c>
      <c r="B12" s="27">
        <v>13</v>
      </c>
      <c r="C12" s="14"/>
      <c r="D12" s="14"/>
      <c r="E12" s="15"/>
      <c r="F12" s="16"/>
      <c r="G12" s="17"/>
      <c r="H12" s="16"/>
      <c r="I12" s="10"/>
      <c r="L12" s="44"/>
    </row>
    <row r="13" spans="1:12" s="35" customFormat="1" ht="18" customHeight="1">
      <c r="A13" s="18" t="s">
        <v>20</v>
      </c>
      <c r="B13" s="27">
        <v>15.4</v>
      </c>
      <c r="C13" s="14"/>
      <c r="D13" s="40"/>
      <c r="E13" s="9"/>
      <c r="F13" s="9"/>
      <c r="G13" s="9"/>
      <c r="H13" s="9"/>
      <c r="I13" s="16"/>
      <c r="L13" s="44"/>
    </row>
    <row r="14" spans="1:12" s="35" customFormat="1" ht="18" customHeight="1">
      <c r="A14" s="13" t="s">
        <v>18</v>
      </c>
      <c r="B14" s="25">
        <v>10.2</v>
      </c>
      <c r="C14" s="17"/>
      <c r="D14" s="45"/>
      <c r="E14" s="15"/>
      <c r="F14" s="16"/>
      <c r="G14" s="17"/>
      <c r="H14" s="16"/>
      <c r="I14" s="10"/>
      <c r="L14" s="44"/>
    </row>
    <row r="15" spans="1:12" s="35" customFormat="1" ht="18" customHeight="1">
      <c r="A15" s="13" t="s">
        <v>49</v>
      </c>
      <c r="B15" s="25">
        <v>23.6</v>
      </c>
      <c r="C15" s="16"/>
      <c r="D15" s="40"/>
      <c r="E15" s="9"/>
      <c r="F15" s="9"/>
      <c r="G15" s="9"/>
      <c r="H15" s="9"/>
      <c r="I15" s="10"/>
      <c r="L15" s="44"/>
    </row>
    <row r="16" spans="1:12" s="35" customFormat="1" ht="18" customHeight="1">
      <c r="A16" s="13" t="s">
        <v>16</v>
      </c>
      <c r="B16" s="25">
        <v>6.6</v>
      </c>
      <c r="C16" s="9"/>
      <c r="D16" s="45"/>
      <c r="E16" s="15"/>
      <c r="F16" s="16"/>
      <c r="G16" s="16"/>
      <c r="H16" s="16"/>
      <c r="I16" s="10"/>
      <c r="L16" s="44"/>
    </row>
    <row r="17" spans="1:12" s="35" customFormat="1" ht="18" customHeight="1">
      <c r="A17" s="13" t="s">
        <v>14</v>
      </c>
      <c r="B17" s="25">
        <v>20.8</v>
      </c>
      <c r="C17" s="16"/>
      <c r="D17" s="14"/>
      <c r="E17" s="15"/>
      <c r="F17" s="16"/>
      <c r="G17" s="17"/>
      <c r="H17" s="16"/>
      <c r="I17" s="17"/>
      <c r="L17" s="44"/>
    </row>
    <row r="18" spans="1:12" s="35" customFormat="1" ht="18" customHeight="1">
      <c r="A18" s="18" t="s">
        <v>56</v>
      </c>
      <c r="B18" s="27">
        <v>33</v>
      </c>
      <c r="C18" s="14"/>
      <c r="D18" s="45"/>
      <c r="E18" s="15"/>
      <c r="F18" s="16"/>
      <c r="G18" s="16"/>
      <c r="H18" s="16"/>
      <c r="I18" s="10"/>
      <c r="L18" s="44"/>
    </row>
    <row r="19" spans="1:12" s="35" customFormat="1" ht="18" customHeight="1">
      <c r="A19" s="13" t="s">
        <v>12</v>
      </c>
      <c r="B19" s="25">
        <v>9.8</v>
      </c>
      <c r="C19" s="16"/>
      <c r="D19" s="40"/>
      <c r="E19" s="9"/>
      <c r="F19" s="9"/>
      <c r="G19" s="9"/>
      <c r="H19" s="9"/>
      <c r="I19" s="10"/>
      <c r="L19" s="44"/>
    </row>
    <row r="20" spans="1:12" s="35" customFormat="1" ht="18" customHeight="1">
      <c r="A20" s="13" t="s">
        <v>25</v>
      </c>
      <c r="B20" s="26">
        <v>29</v>
      </c>
      <c r="C20" s="14"/>
      <c r="D20" s="45"/>
      <c r="E20" s="15"/>
      <c r="F20" s="16"/>
      <c r="G20" s="16"/>
      <c r="H20" s="16"/>
      <c r="I20" s="10"/>
      <c r="L20" s="44"/>
    </row>
    <row r="21" spans="1:12" s="35" customFormat="1" ht="18" customHeight="1">
      <c r="A21" s="13" t="s">
        <v>11</v>
      </c>
      <c r="B21" s="26">
        <v>18.9</v>
      </c>
      <c r="C21" s="16"/>
      <c r="D21" s="45"/>
      <c r="E21" s="15"/>
      <c r="F21" s="16"/>
      <c r="G21" s="16"/>
      <c r="H21" s="16"/>
      <c r="I21" s="10"/>
      <c r="J21" s="36"/>
      <c r="L21" s="44"/>
    </row>
    <row r="22" spans="1:12" ht="18" customHeight="1">
      <c r="A22" s="13" t="s">
        <v>9</v>
      </c>
      <c r="B22" s="25">
        <v>26.2</v>
      </c>
      <c r="C22" s="16"/>
      <c r="D22" s="14"/>
      <c r="E22" s="15"/>
      <c r="F22" s="16"/>
      <c r="G22" s="17"/>
      <c r="H22" s="16"/>
      <c r="I22" s="16"/>
      <c r="J22" s="35"/>
      <c r="L22" s="44"/>
    </row>
    <row r="23" spans="1:12" ht="18" customHeight="1">
      <c r="A23" s="13" t="s">
        <v>33</v>
      </c>
      <c r="B23" s="25">
        <v>17.5</v>
      </c>
      <c r="C23" s="16"/>
      <c r="D23" s="45"/>
      <c r="E23" s="42"/>
      <c r="F23" s="42"/>
      <c r="G23" s="42"/>
      <c r="H23" s="42"/>
      <c r="I23" s="16"/>
      <c r="L23" s="44"/>
    </row>
    <row r="24" spans="1:12" ht="18" customHeight="1">
      <c r="A24" s="13" t="s">
        <v>8</v>
      </c>
      <c r="B24" s="26">
        <v>10.4</v>
      </c>
      <c r="C24" s="40"/>
      <c r="D24" s="45"/>
      <c r="E24" s="15"/>
      <c r="F24" s="9"/>
      <c r="G24" s="9"/>
      <c r="H24" s="9"/>
      <c r="I24" s="10"/>
      <c r="J24" s="35"/>
      <c r="L24" s="44"/>
    </row>
    <row r="25" spans="1:12" ht="18" customHeight="1">
      <c r="A25" s="13" t="s">
        <v>34</v>
      </c>
      <c r="B25" s="25">
        <v>24.2</v>
      </c>
      <c r="C25" s="14"/>
      <c r="D25" s="45"/>
      <c r="E25" s="15"/>
      <c r="F25" s="16"/>
      <c r="G25" s="16"/>
      <c r="H25" s="16"/>
      <c r="I25" s="16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/>
      <c r="F27" s="20"/>
      <c r="G27" s="20"/>
      <c r="H27" s="20"/>
      <c r="I27" s="28">
        <f>SUM(I4:I25)</f>
        <v>5300000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1250000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1000000</v>
      </c>
    </row>
    <row r="31" spans="1:9" ht="18" customHeight="1">
      <c r="A31" s="7" t="s">
        <v>39</v>
      </c>
      <c r="B31" s="9">
        <v>8</v>
      </c>
      <c r="C31" s="10">
        <f>C38*20%</f>
        <v>1000000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750000</v>
      </c>
    </row>
    <row r="32" spans="1:9" ht="18" customHeight="1">
      <c r="A32" s="7" t="s">
        <v>40</v>
      </c>
      <c r="B32" s="9">
        <v>6</v>
      </c>
      <c r="C32" s="10">
        <f>C38*15%</f>
        <v>750000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500000</v>
      </c>
    </row>
    <row r="33" spans="1:9" ht="18" customHeight="1">
      <c r="A33" s="7" t="s">
        <v>41</v>
      </c>
      <c r="B33" s="9">
        <v>5</v>
      </c>
      <c r="C33" s="10">
        <f>C38*12%</f>
        <v>600000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250000</v>
      </c>
    </row>
    <row r="34" spans="1:9" ht="18" customHeight="1">
      <c r="A34" s="7" t="s">
        <v>42</v>
      </c>
      <c r="B34" s="9">
        <v>4</v>
      </c>
      <c r="C34" s="10">
        <f>C38*10%</f>
        <v>500000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400000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300000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837500</v>
      </c>
    </row>
    <row r="37" spans="1:9" ht="18" customHeight="1">
      <c r="A37" s="7" t="s">
        <v>45</v>
      </c>
      <c r="B37" s="9">
        <v>1</v>
      </c>
      <c r="C37" s="10">
        <f>C38*4%</f>
        <v>200000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412500</v>
      </c>
    </row>
    <row r="38" spans="1:8" ht="18" customHeight="1">
      <c r="A38" s="5" t="s">
        <v>4</v>
      </c>
      <c r="B38" s="22"/>
      <c r="C38" s="12">
        <v>5000000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0">
      <selection activeCell="L37" sqref="L37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202</v>
      </c>
      <c r="G1" s="1"/>
      <c r="H1" s="1"/>
      <c r="I1" s="1"/>
    </row>
    <row r="2" spans="2:9" s="30" customFormat="1" ht="29.25" customHeight="1">
      <c r="B2" s="3"/>
      <c r="C2" s="3"/>
      <c r="E2" s="4" t="s">
        <v>203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16</v>
      </c>
      <c r="B4" s="25">
        <v>6.6</v>
      </c>
      <c r="C4" s="9">
        <v>36</v>
      </c>
      <c r="D4" s="45">
        <v>30</v>
      </c>
      <c r="E4" s="15"/>
      <c r="F4" s="16">
        <v>1</v>
      </c>
      <c r="G4" s="16">
        <v>10</v>
      </c>
      <c r="H4" s="16">
        <v>1</v>
      </c>
      <c r="I4" s="10">
        <v>1250000</v>
      </c>
      <c r="L4" s="44"/>
    </row>
    <row r="5" spans="1:12" s="35" customFormat="1" ht="18" customHeight="1">
      <c r="A5" s="13" t="s">
        <v>13</v>
      </c>
      <c r="B5" s="25">
        <v>17.8</v>
      </c>
      <c r="C5" s="16">
        <v>31</v>
      </c>
      <c r="D5" s="45">
        <v>33</v>
      </c>
      <c r="E5" s="15"/>
      <c r="F5" s="16">
        <v>2</v>
      </c>
      <c r="G5" s="16">
        <v>8</v>
      </c>
      <c r="H5" s="9">
        <v>2</v>
      </c>
      <c r="I5" s="10">
        <v>1000000</v>
      </c>
      <c r="L5" s="44"/>
    </row>
    <row r="6" spans="1:12" s="35" customFormat="1" ht="18" customHeight="1">
      <c r="A6" s="13" t="s">
        <v>34</v>
      </c>
      <c r="B6" s="25">
        <v>24.2</v>
      </c>
      <c r="C6" s="14">
        <v>30</v>
      </c>
      <c r="D6" s="45">
        <v>37</v>
      </c>
      <c r="E6" s="15"/>
      <c r="F6" s="16">
        <v>3</v>
      </c>
      <c r="G6" s="16">
        <v>6</v>
      </c>
      <c r="H6" s="16">
        <v>3</v>
      </c>
      <c r="I6" s="16">
        <v>750000</v>
      </c>
      <c r="L6" s="44"/>
    </row>
    <row r="7" spans="1:12" s="35" customFormat="1" ht="18" customHeight="1">
      <c r="A7" s="13" t="s">
        <v>10</v>
      </c>
      <c r="B7" s="25">
        <v>19.8</v>
      </c>
      <c r="C7" s="14">
        <v>28</v>
      </c>
      <c r="D7" s="40">
        <v>34</v>
      </c>
      <c r="E7" s="9" t="s">
        <v>204</v>
      </c>
      <c r="F7" s="9">
        <v>4</v>
      </c>
      <c r="G7" s="9">
        <v>5</v>
      </c>
      <c r="H7" s="9">
        <v>4</v>
      </c>
      <c r="I7" s="16">
        <f>600000+300000</f>
        <v>900000</v>
      </c>
      <c r="L7" s="44"/>
    </row>
    <row r="8" spans="1:12" s="35" customFormat="1" ht="18" customHeight="1">
      <c r="A8" s="13" t="s">
        <v>11</v>
      </c>
      <c r="B8" s="26">
        <v>18.9</v>
      </c>
      <c r="C8" s="16">
        <v>21</v>
      </c>
      <c r="D8" s="45">
        <v>38</v>
      </c>
      <c r="E8" s="15"/>
      <c r="F8" s="16">
        <v>5</v>
      </c>
      <c r="G8" s="16">
        <v>4</v>
      </c>
      <c r="H8" s="16">
        <v>5</v>
      </c>
      <c r="I8" s="10">
        <v>500000</v>
      </c>
      <c r="L8" s="44"/>
    </row>
    <row r="9" spans="1:12" s="35" customFormat="1" ht="18" customHeight="1">
      <c r="A9" s="18" t="s">
        <v>19</v>
      </c>
      <c r="B9" s="27">
        <v>7.9</v>
      </c>
      <c r="C9" s="14"/>
      <c r="D9" s="45"/>
      <c r="E9" s="15"/>
      <c r="F9" s="16"/>
      <c r="G9" s="16"/>
      <c r="H9" s="16"/>
      <c r="I9" s="10"/>
      <c r="L9" s="44"/>
    </row>
    <row r="10" spans="1:12" s="35" customFormat="1" ht="18" customHeight="1">
      <c r="A10" s="13" t="s">
        <v>32</v>
      </c>
      <c r="B10" s="25">
        <v>8.9</v>
      </c>
      <c r="C10" s="16"/>
      <c r="D10" s="45"/>
      <c r="E10" s="15"/>
      <c r="F10" s="16"/>
      <c r="G10" s="16"/>
      <c r="H10" s="16"/>
      <c r="I10" s="16"/>
      <c r="L10" s="44"/>
    </row>
    <row r="11" spans="1:12" s="35" customFormat="1" ht="18" customHeight="1">
      <c r="A11" s="13" t="s">
        <v>17</v>
      </c>
      <c r="B11" s="25">
        <v>9.7</v>
      </c>
      <c r="C11" s="9"/>
      <c r="D11" s="45"/>
      <c r="E11" s="15"/>
      <c r="F11" s="17"/>
      <c r="G11" s="16"/>
      <c r="H11" s="16"/>
      <c r="I11" s="16"/>
      <c r="L11" s="44"/>
    </row>
    <row r="12" spans="1:12" s="35" customFormat="1" ht="18" customHeight="1">
      <c r="A12" s="13" t="s">
        <v>12</v>
      </c>
      <c r="B12" s="25">
        <v>9.8</v>
      </c>
      <c r="C12" s="16"/>
      <c r="D12" s="40"/>
      <c r="E12" s="9"/>
      <c r="F12" s="9"/>
      <c r="G12" s="9"/>
      <c r="H12" s="9"/>
      <c r="I12" s="10"/>
      <c r="L12" s="44"/>
    </row>
    <row r="13" spans="1:12" s="35" customFormat="1" ht="18" customHeight="1">
      <c r="A13" s="13" t="s">
        <v>18</v>
      </c>
      <c r="B13" s="25">
        <v>10.2</v>
      </c>
      <c r="C13" s="17"/>
      <c r="D13" s="45"/>
      <c r="E13" s="15"/>
      <c r="F13" s="16"/>
      <c r="G13" s="17"/>
      <c r="H13" s="16"/>
      <c r="I13" s="10"/>
      <c r="L13" s="44"/>
    </row>
    <row r="14" spans="1:12" s="35" customFormat="1" ht="18" customHeight="1">
      <c r="A14" s="13" t="s">
        <v>8</v>
      </c>
      <c r="B14" s="26">
        <v>10.4</v>
      </c>
      <c r="C14" s="40"/>
      <c r="D14" s="45"/>
      <c r="E14" s="15"/>
      <c r="F14" s="9"/>
      <c r="G14" s="9"/>
      <c r="H14" s="9"/>
      <c r="I14" s="10"/>
      <c r="L14" s="44"/>
    </row>
    <row r="15" spans="1:12" s="35" customFormat="1" ht="18" customHeight="1">
      <c r="A15" s="18" t="s">
        <v>21</v>
      </c>
      <c r="B15" s="27">
        <v>13</v>
      </c>
      <c r="C15" s="14"/>
      <c r="D15" s="14"/>
      <c r="E15" s="15"/>
      <c r="F15" s="16"/>
      <c r="G15" s="17"/>
      <c r="H15" s="16"/>
      <c r="I15" s="10"/>
      <c r="L15" s="44"/>
    </row>
    <row r="16" spans="1:12" s="35" customFormat="1" ht="18" customHeight="1">
      <c r="A16" s="18" t="s">
        <v>20</v>
      </c>
      <c r="B16" s="27">
        <v>15.4</v>
      </c>
      <c r="C16" s="14"/>
      <c r="D16" s="40"/>
      <c r="E16" s="9"/>
      <c r="F16" s="9"/>
      <c r="G16" s="9"/>
      <c r="H16" s="9"/>
      <c r="I16" s="16"/>
      <c r="L16" s="44"/>
    </row>
    <row r="17" spans="1:12" s="35" customFormat="1" ht="18" customHeight="1">
      <c r="A17" s="13" t="s">
        <v>33</v>
      </c>
      <c r="B17" s="25">
        <v>17.5</v>
      </c>
      <c r="C17" s="16"/>
      <c r="D17" s="45"/>
      <c r="E17" s="42"/>
      <c r="F17" s="42"/>
      <c r="G17" s="42"/>
      <c r="H17" s="42"/>
      <c r="I17" s="16"/>
      <c r="L17" s="44"/>
    </row>
    <row r="18" spans="1:12" s="35" customFormat="1" ht="18" customHeight="1">
      <c r="A18" s="18" t="s">
        <v>35</v>
      </c>
      <c r="B18" s="27">
        <v>18.2</v>
      </c>
      <c r="C18" s="14"/>
      <c r="D18" s="45"/>
      <c r="E18" s="15"/>
      <c r="F18" s="16"/>
      <c r="G18" s="16"/>
      <c r="H18" s="16"/>
      <c r="I18" s="10"/>
      <c r="L18" s="44"/>
    </row>
    <row r="19" spans="1:12" s="35" customFormat="1" ht="18" customHeight="1">
      <c r="A19" s="13" t="s">
        <v>14</v>
      </c>
      <c r="B19" s="25">
        <v>20.8</v>
      </c>
      <c r="C19" s="16"/>
      <c r="D19" s="14"/>
      <c r="E19" s="15"/>
      <c r="F19" s="16"/>
      <c r="G19" s="17"/>
      <c r="H19" s="16"/>
      <c r="I19" s="17"/>
      <c r="L19" s="44"/>
    </row>
    <row r="20" spans="1:12" s="35" customFormat="1" ht="18" customHeight="1">
      <c r="A20" s="13" t="s">
        <v>15</v>
      </c>
      <c r="B20" s="25">
        <v>21.4</v>
      </c>
      <c r="C20" s="16"/>
      <c r="D20" s="45"/>
      <c r="E20" s="15"/>
      <c r="F20" s="16"/>
      <c r="G20" s="16"/>
      <c r="H20" s="16"/>
      <c r="I20" s="10"/>
      <c r="L20" s="44"/>
    </row>
    <row r="21" spans="1:12" s="35" customFormat="1" ht="18" customHeight="1">
      <c r="A21" s="13" t="s">
        <v>49</v>
      </c>
      <c r="B21" s="25">
        <v>23.6</v>
      </c>
      <c r="C21" s="16"/>
      <c r="D21" s="40"/>
      <c r="E21" s="9"/>
      <c r="F21" s="9"/>
      <c r="G21" s="9"/>
      <c r="H21" s="9"/>
      <c r="I21" s="10"/>
      <c r="J21" s="36"/>
      <c r="L21" s="44"/>
    </row>
    <row r="22" spans="1:12" ht="18" customHeight="1">
      <c r="A22" s="13" t="s">
        <v>27</v>
      </c>
      <c r="B22" s="26">
        <v>25.2</v>
      </c>
      <c r="C22" s="14"/>
      <c r="D22" s="45"/>
      <c r="E22" s="9"/>
      <c r="F22" s="9"/>
      <c r="G22" s="9"/>
      <c r="H22" s="9"/>
      <c r="I22" s="10"/>
      <c r="J22" s="35"/>
      <c r="L22" s="44"/>
    </row>
    <row r="23" spans="1:12" ht="18" customHeight="1">
      <c r="A23" s="13" t="s">
        <v>9</v>
      </c>
      <c r="B23" s="25">
        <v>26.2</v>
      </c>
      <c r="C23" s="16"/>
      <c r="D23" s="14"/>
      <c r="E23" s="15"/>
      <c r="F23" s="16"/>
      <c r="G23" s="17"/>
      <c r="H23" s="16"/>
      <c r="I23" s="16"/>
      <c r="L23" s="44"/>
    </row>
    <row r="24" spans="1:12" ht="18" customHeight="1">
      <c r="A24" s="13" t="s">
        <v>25</v>
      </c>
      <c r="B24" s="26">
        <v>29</v>
      </c>
      <c r="C24" s="14"/>
      <c r="D24" s="45"/>
      <c r="E24" s="15"/>
      <c r="F24" s="16"/>
      <c r="G24" s="16"/>
      <c r="H24" s="16"/>
      <c r="I24" s="10"/>
      <c r="J24" s="35"/>
      <c r="L24" s="44"/>
    </row>
    <row r="25" spans="1:12" ht="18" customHeight="1">
      <c r="A25" s="18" t="s">
        <v>56</v>
      </c>
      <c r="B25" s="27">
        <v>33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>
        <f>C36</f>
        <v>300000</v>
      </c>
      <c r="F27" s="20"/>
      <c r="G27" s="20"/>
      <c r="H27" s="20"/>
      <c r="I27" s="28">
        <f>SUM(I4:I25)</f>
        <v>4400000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1250000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1000000</v>
      </c>
    </row>
    <row r="31" spans="1:9" ht="18" customHeight="1">
      <c r="A31" s="7" t="s">
        <v>39</v>
      </c>
      <c r="B31" s="9">
        <v>8</v>
      </c>
      <c r="C31" s="10">
        <f>C38*20%</f>
        <v>1000000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750000</v>
      </c>
    </row>
    <row r="32" spans="1:9" ht="18" customHeight="1">
      <c r="A32" s="7" t="s">
        <v>40</v>
      </c>
      <c r="B32" s="9">
        <v>6</v>
      </c>
      <c r="C32" s="10">
        <f>C38*15%</f>
        <v>750000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500000</v>
      </c>
    </row>
    <row r="33" spans="1:9" ht="18" customHeight="1">
      <c r="A33" s="7" t="s">
        <v>41</v>
      </c>
      <c r="B33" s="9">
        <v>5</v>
      </c>
      <c r="C33" s="10">
        <f>C38*12%</f>
        <v>600000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250000</v>
      </c>
    </row>
    <row r="34" spans="1:9" ht="18" customHeight="1">
      <c r="A34" s="7" t="s">
        <v>42</v>
      </c>
      <c r="B34" s="9">
        <v>4</v>
      </c>
      <c r="C34" s="10">
        <f>C38*10%</f>
        <v>500000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400000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300000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837500</v>
      </c>
    </row>
    <row r="37" spans="1:9" ht="18" customHeight="1">
      <c r="A37" s="7" t="s">
        <v>45</v>
      </c>
      <c r="B37" s="9">
        <v>1</v>
      </c>
      <c r="C37" s="10">
        <f>C38*4%</f>
        <v>200000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412500</v>
      </c>
    </row>
    <row r="38" spans="1:8" ht="18" customHeight="1">
      <c r="A38" s="5" t="s">
        <v>4</v>
      </c>
      <c r="B38" s="22"/>
      <c r="C38" s="12">
        <v>5000000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4">
      <selection activeCell="I9" sqref="I9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200</v>
      </c>
      <c r="G1" s="1"/>
      <c r="H1" s="1"/>
      <c r="I1" s="1"/>
    </row>
    <row r="2" spans="2:9" s="30" customFormat="1" ht="29.25" customHeight="1">
      <c r="B2" s="3"/>
      <c r="C2" s="3"/>
      <c r="E2" s="4" t="s">
        <v>201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15</v>
      </c>
      <c r="B4" s="25">
        <v>21.4</v>
      </c>
      <c r="C4" s="16">
        <v>34</v>
      </c>
      <c r="D4" s="45">
        <v>32</v>
      </c>
      <c r="E4" s="15"/>
      <c r="F4" s="16">
        <v>1</v>
      </c>
      <c r="G4" s="16">
        <v>10</v>
      </c>
      <c r="H4" s="16" t="s">
        <v>54</v>
      </c>
      <c r="I4" s="10">
        <v>1125000</v>
      </c>
      <c r="L4" s="44"/>
    </row>
    <row r="5" spans="1:12" s="35" customFormat="1" ht="18" customHeight="1">
      <c r="A5" s="13" t="s">
        <v>27</v>
      </c>
      <c r="B5" s="26">
        <v>25.2</v>
      </c>
      <c r="C5" s="14">
        <v>34</v>
      </c>
      <c r="D5" s="45">
        <v>34</v>
      </c>
      <c r="E5" s="9"/>
      <c r="F5" s="9">
        <v>2</v>
      </c>
      <c r="G5" s="9">
        <v>8</v>
      </c>
      <c r="H5" s="9" t="s">
        <v>54</v>
      </c>
      <c r="I5" s="10">
        <v>1125000</v>
      </c>
      <c r="L5" s="44"/>
    </row>
    <row r="6" spans="1:12" s="35" customFormat="1" ht="18" customHeight="1">
      <c r="A6" s="13" t="s">
        <v>11</v>
      </c>
      <c r="B6" s="26">
        <v>18.9</v>
      </c>
      <c r="C6" s="16">
        <v>29</v>
      </c>
      <c r="D6" s="45">
        <v>34</v>
      </c>
      <c r="E6" s="15"/>
      <c r="F6" s="16">
        <v>3</v>
      </c>
      <c r="G6" s="16">
        <v>6</v>
      </c>
      <c r="H6" s="16">
        <v>3</v>
      </c>
      <c r="I6" s="10">
        <v>750000</v>
      </c>
      <c r="L6" s="44"/>
    </row>
    <row r="7" spans="1:12" s="35" customFormat="1" ht="18" customHeight="1">
      <c r="A7" s="13" t="s">
        <v>16</v>
      </c>
      <c r="B7" s="25">
        <v>6.6</v>
      </c>
      <c r="C7" s="9">
        <v>25</v>
      </c>
      <c r="D7" s="45">
        <v>34</v>
      </c>
      <c r="E7" s="15"/>
      <c r="F7" s="16">
        <v>4</v>
      </c>
      <c r="G7" s="16">
        <v>5</v>
      </c>
      <c r="H7" s="16"/>
      <c r="I7" s="10">
        <v>600000</v>
      </c>
      <c r="L7" s="44"/>
    </row>
    <row r="8" spans="1:12" s="35" customFormat="1" ht="18" customHeight="1">
      <c r="A8" s="13" t="s">
        <v>13</v>
      </c>
      <c r="B8" s="25">
        <v>17.8</v>
      </c>
      <c r="C8" s="16">
        <v>23</v>
      </c>
      <c r="D8" s="45">
        <v>42</v>
      </c>
      <c r="E8" s="15">
        <v>1.82</v>
      </c>
      <c r="F8" s="16">
        <v>5</v>
      </c>
      <c r="G8" s="16">
        <v>4</v>
      </c>
      <c r="H8" s="9"/>
      <c r="I8" s="10">
        <v>800000</v>
      </c>
      <c r="L8" s="44"/>
    </row>
    <row r="9" spans="1:12" s="35" customFormat="1" ht="18" customHeight="1">
      <c r="A9" s="13" t="s">
        <v>34</v>
      </c>
      <c r="B9" s="25">
        <v>24.2</v>
      </c>
      <c r="C9" s="14">
        <v>22</v>
      </c>
      <c r="D9" s="45">
        <v>39</v>
      </c>
      <c r="E9" s="15"/>
      <c r="F9" s="16">
        <v>6</v>
      </c>
      <c r="G9" s="16">
        <v>3</v>
      </c>
      <c r="H9" s="16"/>
      <c r="I9" s="16">
        <v>400000</v>
      </c>
      <c r="L9" s="44"/>
    </row>
    <row r="10" spans="1:12" s="35" customFormat="1" ht="18" customHeight="1">
      <c r="A10" s="13" t="s">
        <v>33</v>
      </c>
      <c r="B10" s="25">
        <v>17.5</v>
      </c>
      <c r="C10" s="16">
        <v>19</v>
      </c>
      <c r="D10" s="45">
        <v>40</v>
      </c>
      <c r="E10" s="42"/>
      <c r="F10" s="42">
        <v>7</v>
      </c>
      <c r="G10" s="42">
        <v>2</v>
      </c>
      <c r="H10" s="42"/>
      <c r="I10" s="16">
        <v>300000</v>
      </c>
      <c r="L10" s="44"/>
    </row>
    <row r="11" spans="1:12" s="35" customFormat="1" ht="18" customHeight="1">
      <c r="A11" s="18" t="s">
        <v>19</v>
      </c>
      <c r="B11" s="27">
        <v>7.9</v>
      </c>
      <c r="C11" s="14"/>
      <c r="D11" s="45"/>
      <c r="E11" s="15"/>
      <c r="F11" s="16"/>
      <c r="G11" s="16"/>
      <c r="H11" s="16"/>
      <c r="I11" s="10"/>
      <c r="L11" s="44"/>
    </row>
    <row r="12" spans="1:12" s="35" customFormat="1" ht="18" customHeight="1">
      <c r="A12" s="13" t="s">
        <v>32</v>
      </c>
      <c r="B12" s="25">
        <v>8.9</v>
      </c>
      <c r="C12" s="16"/>
      <c r="D12" s="45"/>
      <c r="E12" s="15"/>
      <c r="F12" s="16"/>
      <c r="G12" s="16"/>
      <c r="H12" s="16"/>
      <c r="I12" s="16"/>
      <c r="L12" s="44"/>
    </row>
    <row r="13" spans="1:12" s="35" customFormat="1" ht="18" customHeight="1">
      <c r="A13" s="13" t="s">
        <v>17</v>
      </c>
      <c r="B13" s="25">
        <v>9.7</v>
      </c>
      <c r="C13" s="9"/>
      <c r="D13" s="45"/>
      <c r="E13" s="15"/>
      <c r="F13" s="17"/>
      <c r="G13" s="16"/>
      <c r="H13" s="16"/>
      <c r="I13" s="16"/>
      <c r="L13" s="44"/>
    </row>
    <row r="14" spans="1:12" s="35" customFormat="1" ht="18" customHeight="1">
      <c r="A14" s="13" t="s">
        <v>12</v>
      </c>
      <c r="B14" s="25">
        <v>9.8</v>
      </c>
      <c r="C14" s="16"/>
      <c r="D14" s="40"/>
      <c r="E14" s="9"/>
      <c r="F14" s="9"/>
      <c r="G14" s="9"/>
      <c r="H14" s="9"/>
      <c r="I14" s="10"/>
      <c r="L14" s="44"/>
    </row>
    <row r="15" spans="1:12" s="35" customFormat="1" ht="18" customHeight="1">
      <c r="A15" s="13" t="s">
        <v>18</v>
      </c>
      <c r="B15" s="25">
        <v>10.2</v>
      </c>
      <c r="C15" s="17"/>
      <c r="D15" s="45"/>
      <c r="E15" s="15"/>
      <c r="F15" s="16"/>
      <c r="G15" s="17"/>
      <c r="H15" s="16"/>
      <c r="I15" s="10"/>
      <c r="L15" s="44"/>
    </row>
    <row r="16" spans="1:12" s="35" customFormat="1" ht="18" customHeight="1">
      <c r="A16" s="13" t="s">
        <v>8</v>
      </c>
      <c r="B16" s="26">
        <v>10.4</v>
      </c>
      <c r="C16" s="40"/>
      <c r="D16" s="45"/>
      <c r="E16" s="15"/>
      <c r="F16" s="9"/>
      <c r="G16" s="9"/>
      <c r="H16" s="9"/>
      <c r="I16" s="10"/>
      <c r="L16" s="44"/>
    </row>
    <row r="17" spans="1:12" s="35" customFormat="1" ht="18" customHeight="1">
      <c r="A17" s="18" t="s">
        <v>21</v>
      </c>
      <c r="B17" s="27">
        <v>13</v>
      </c>
      <c r="C17" s="14"/>
      <c r="D17" s="14"/>
      <c r="E17" s="15"/>
      <c r="F17" s="16"/>
      <c r="G17" s="17"/>
      <c r="H17" s="16"/>
      <c r="I17" s="10"/>
      <c r="L17" s="44"/>
    </row>
    <row r="18" spans="1:12" s="35" customFormat="1" ht="18" customHeight="1">
      <c r="A18" s="18" t="s">
        <v>20</v>
      </c>
      <c r="B18" s="27">
        <v>15.4</v>
      </c>
      <c r="C18" s="14"/>
      <c r="D18" s="40"/>
      <c r="E18" s="9"/>
      <c r="F18" s="9"/>
      <c r="G18" s="9"/>
      <c r="H18" s="9"/>
      <c r="I18" s="16"/>
      <c r="L18" s="44"/>
    </row>
    <row r="19" spans="1:12" s="35" customFormat="1" ht="18" customHeight="1">
      <c r="A19" s="18" t="s">
        <v>35</v>
      </c>
      <c r="B19" s="27">
        <v>18.2</v>
      </c>
      <c r="C19" s="14"/>
      <c r="D19" s="45"/>
      <c r="E19" s="15"/>
      <c r="F19" s="16"/>
      <c r="G19" s="16"/>
      <c r="H19" s="16"/>
      <c r="I19" s="10"/>
      <c r="L19" s="44"/>
    </row>
    <row r="20" spans="1:12" s="35" customFormat="1" ht="18" customHeight="1">
      <c r="A20" s="13" t="s">
        <v>10</v>
      </c>
      <c r="B20" s="25">
        <v>19.8</v>
      </c>
      <c r="C20" s="14"/>
      <c r="D20" s="40"/>
      <c r="E20" s="9"/>
      <c r="F20" s="9"/>
      <c r="G20" s="9"/>
      <c r="H20" s="9"/>
      <c r="I20" s="16"/>
      <c r="L20" s="44"/>
    </row>
    <row r="21" spans="1:12" s="35" customFormat="1" ht="18" customHeight="1">
      <c r="A21" s="13" t="s">
        <v>14</v>
      </c>
      <c r="B21" s="25">
        <v>20.8</v>
      </c>
      <c r="C21" s="16"/>
      <c r="D21" s="14"/>
      <c r="E21" s="15"/>
      <c r="F21" s="16"/>
      <c r="G21" s="17"/>
      <c r="H21" s="16"/>
      <c r="I21" s="17"/>
      <c r="J21" s="36"/>
      <c r="L21" s="44"/>
    </row>
    <row r="22" spans="1:12" ht="18" customHeight="1">
      <c r="A22" s="13" t="s">
        <v>49</v>
      </c>
      <c r="B22" s="25">
        <v>23.6</v>
      </c>
      <c r="C22" s="16"/>
      <c r="D22" s="40"/>
      <c r="E22" s="9"/>
      <c r="F22" s="9"/>
      <c r="G22" s="9"/>
      <c r="H22" s="9"/>
      <c r="I22" s="10"/>
      <c r="J22" s="35"/>
      <c r="L22" s="44"/>
    </row>
    <row r="23" spans="1:12" ht="18" customHeight="1">
      <c r="A23" s="13" t="s">
        <v>9</v>
      </c>
      <c r="B23" s="25">
        <v>26.2</v>
      </c>
      <c r="C23" s="16"/>
      <c r="D23" s="14"/>
      <c r="E23" s="15"/>
      <c r="F23" s="16"/>
      <c r="G23" s="17"/>
      <c r="H23" s="16"/>
      <c r="I23" s="16"/>
      <c r="L23" s="44"/>
    </row>
    <row r="24" spans="1:12" ht="18" customHeight="1">
      <c r="A24" s="13" t="s">
        <v>25</v>
      </c>
      <c r="B24" s="26">
        <v>29</v>
      </c>
      <c r="C24" s="14"/>
      <c r="D24" s="45"/>
      <c r="E24" s="15"/>
      <c r="F24" s="16"/>
      <c r="G24" s="16"/>
      <c r="H24" s="16"/>
      <c r="I24" s="10"/>
      <c r="J24" s="35"/>
      <c r="L24" s="44"/>
    </row>
    <row r="25" spans="1:12" ht="18" customHeight="1">
      <c r="A25" s="18" t="s">
        <v>56</v>
      </c>
      <c r="B25" s="27">
        <v>33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>
        <v>300000</v>
      </c>
      <c r="F27" s="20"/>
      <c r="G27" s="20"/>
      <c r="H27" s="20"/>
      <c r="I27" s="28">
        <f>SUM(I4:I25)</f>
        <v>5100000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1250000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1000000</v>
      </c>
    </row>
    <row r="31" spans="1:9" ht="18" customHeight="1">
      <c r="A31" s="7" t="s">
        <v>39</v>
      </c>
      <c r="B31" s="9">
        <v>8</v>
      </c>
      <c r="C31" s="10">
        <f>C38*20%</f>
        <v>1000000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750000</v>
      </c>
    </row>
    <row r="32" spans="1:9" ht="18" customHeight="1">
      <c r="A32" s="7" t="s">
        <v>40</v>
      </c>
      <c r="B32" s="9">
        <v>6</v>
      </c>
      <c r="C32" s="10">
        <f>C38*15%</f>
        <v>750000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500000</v>
      </c>
    </row>
    <row r="33" spans="1:9" ht="18" customHeight="1">
      <c r="A33" s="7" t="s">
        <v>41</v>
      </c>
      <c r="B33" s="9">
        <v>5</v>
      </c>
      <c r="C33" s="10">
        <f>C38*12%</f>
        <v>600000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250000</v>
      </c>
    </row>
    <row r="34" spans="1:9" ht="18" customHeight="1">
      <c r="A34" s="7" t="s">
        <v>42</v>
      </c>
      <c r="B34" s="9">
        <v>4</v>
      </c>
      <c r="C34" s="10">
        <f>C38*10%</f>
        <v>500000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400000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300000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837500</v>
      </c>
    </row>
    <row r="37" spans="1:9" ht="18" customHeight="1">
      <c r="A37" s="7" t="s">
        <v>45</v>
      </c>
      <c r="B37" s="9">
        <v>1</v>
      </c>
      <c r="C37" s="10">
        <f>C38*4%</f>
        <v>200000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412500</v>
      </c>
    </row>
    <row r="38" spans="1:8" ht="18" customHeight="1">
      <c r="A38" s="5" t="s">
        <v>4</v>
      </c>
      <c r="B38" s="22"/>
      <c r="C38" s="12">
        <v>5000000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2">
      <selection activeCell="D27" sqref="D27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189</v>
      </c>
      <c r="G1" s="1"/>
      <c r="H1" s="1"/>
      <c r="I1" s="1"/>
    </row>
    <row r="2" spans="2:9" s="30" customFormat="1" ht="29.25" customHeight="1">
      <c r="B2" s="3"/>
      <c r="C2" s="3"/>
      <c r="E2" s="4" t="s">
        <v>190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18</v>
      </c>
      <c r="B4" s="25">
        <v>10.2</v>
      </c>
      <c r="C4" s="17">
        <v>41</v>
      </c>
      <c r="D4" s="45">
        <v>30</v>
      </c>
      <c r="E4" s="15"/>
      <c r="F4" s="16">
        <v>1</v>
      </c>
      <c r="G4" s="17">
        <v>10</v>
      </c>
      <c r="H4" s="16">
        <v>1</v>
      </c>
      <c r="I4" s="10">
        <v>1250000</v>
      </c>
      <c r="L4" s="44"/>
    </row>
    <row r="5" spans="1:12" s="35" customFormat="1" ht="18" customHeight="1">
      <c r="A5" s="13" t="s">
        <v>25</v>
      </c>
      <c r="B5" s="26">
        <v>29</v>
      </c>
      <c r="C5" s="14">
        <v>37</v>
      </c>
      <c r="D5" s="45">
        <v>31</v>
      </c>
      <c r="E5" s="15"/>
      <c r="F5" s="16">
        <v>2</v>
      </c>
      <c r="G5" s="16">
        <v>8</v>
      </c>
      <c r="H5" s="16">
        <v>2</v>
      </c>
      <c r="I5" s="10">
        <v>1000000</v>
      </c>
      <c r="L5" s="44"/>
    </row>
    <row r="6" spans="1:12" s="35" customFormat="1" ht="18" customHeight="1">
      <c r="A6" s="13" t="s">
        <v>8</v>
      </c>
      <c r="B6" s="26">
        <v>10.4</v>
      </c>
      <c r="C6" s="40">
        <v>36</v>
      </c>
      <c r="D6" s="45">
        <v>29</v>
      </c>
      <c r="E6" s="15"/>
      <c r="F6" s="9">
        <v>3</v>
      </c>
      <c r="G6" s="9">
        <v>6</v>
      </c>
      <c r="H6" s="9">
        <v>3</v>
      </c>
      <c r="I6" s="10">
        <v>750000</v>
      </c>
      <c r="L6" s="44"/>
    </row>
    <row r="7" spans="1:12" s="35" customFormat="1" ht="18" customHeight="1">
      <c r="A7" s="13" t="s">
        <v>15</v>
      </c>
      <c r="B7" s="25">
        <v>21.4</v>
      </c>
      <c r="C7" s="16">
        <v>32</v>
      </c>
      <c r="D7" s="45">
        <v>34</v>
      </c>
      <c r="E7" s="15"/>
      <c r="F7" s="16">
        <v>4</v>
      </c>
      <c r="G7" s="16">
        <v>5</v>
      </c>
      <c r="H7" s="16">
        <v>4</v>
      </c>
      <c r="I7" s="10">
        <v>600000</v>
      </c>
      <c r="L7" s="44"/>
    </row>
    <row r="8" spans="1:12" s="35" customFormat="1" ht="18" customHeight="1">
      <c r="A8" s="13" t="s">
        <v>13</v>
      </c>
      <c r="B8" s="25">
        <v>17.8</v>
      </c>
      <c r="C8" s="16">
        <v>31</v>
      </c>
      <c r="D8" s="45">
        <v>39</v>
      </c>
      <c r="E8" s="15"/>
      <c r="F8" s="16">
        <v>5</v>
      </c>
      <c r="G8" s="16">
        <v>4</v>
      </c>
      <c r="H8" s="9">
        <v>5</v>
      </c>
      <c r="I8" s="10">
        <v>500000</v>
      </c>
      <c r="L8" s="44"/>
    </row>
    <row r="9" spans="1:12" s="35" customFormat="1" ht="18" customHeight="1">
      <c r="A9" s="13" t="s">
        <v>27</v>
      </c>
      <c r="B9" s="26">
        <v>25.2</v>
      </c>
      <c r="C9" s="14">
        <v>28</v>
      </c>
      <c r="D9" s="45">
        <v>39</v>
      </c>
      <c r="E9" s="9"/>
      <c r="F9" s="9">
        <v>6</v>
      </c>
      <c r="G9" s="9">
        <v>3</v>
      </c>
      <c r="H9" s="9">
        <v>6</v>
      </c>
      <c r="I9" s="17">
        <v>400000</v>
      </c>
      <c r="L9" s="44"/>
    </row>
    <row r="10" spans="1:12" s="35" customFormat="1" ht="18" customHeight="1">
      <c r="A10" s="13" t="s">
        <v>17</v>
      </c>
      <c r="B10" s="25">
        <v>9.7</v>
      </c>
      <c r="C10" s="9">
        <v>27</v>
      </c>
      <c r="D10" s="45">
        <v>35</v>
      </c>
      <c r="E10" s="15" t="s">
        <v>191</v>
      </c>
      <c r="F10" s="17">
        <v>7</v>
      </c>
      <c r="G10" s="16">
        <v>2</v>
      </c>
      <c r="H10" s="16">
        <v>7</v>
      </c>
      <c r="I10" s="16">
        <f>300000+300000</f>
        <v>600000</v>
      </c>
      <c r="L10" s="44"/>
    </row>
    <row r="11" spans="1:12" s="35" customFormat="1" ht="18" customHeight="1">
      <c r="A11" s="13" t="s">
        <v>12</v>
      </c>
      <c r="B11" s="25">
        <v>9.8</v>
      </c>
      <c r="C11" s="16">
        <v>25</v>
      </c>
      <c r="D11" s="40">
        <v>34</v>
      </c>
      <c r="E11" s="9"/>
      <c r="F11" s="9">
        <v>8</v>
      </c>
      <c r="G11" s="9">
        <v>1</v>
      </c>
      <c r="H11" s="9"/>
      <c r="I11" s="10">
        <v>200000</v>
      </c>
      <c r="L11" s="44"/>
    </row>
    <row r="12" spans="1:12" s="35" customFormat="1" ht="18" customHeight="1">
      <c r="A12" s="13" t="s">
        <v>32</v>
      </c>
      <c r="B12" s="25">
        <v>8.9</v>
      </c>
      <c r="C12" s="16">
        <v>23</v>
      </c>
      <c r="D12" s="45">
        <v>38</v>
      </c>
      <c r="E12" s="15"/>
      <c r="F12" s="16"/>
      <c r="G12" s="16"/>
      <c r="H12" s="16"/>
      <c r="I12" s="16"/>
      <c r="L12" s="44"/>
    </row>
    <row r="13" spans="1:12" s="35" customFormat="1" ht="18" customHeight="1">
      <c r="A13" s="18" t="s">
        <v>35</v>
      </c>
      <c r="B13" s="27">
        <v>18.2</v>
      </c>
      <c r="C13" s="14">
        <v>19</v>
      </c>
      <c r="D13" s="45">
        <v>42</v>
      </c>
      <c r="E13" s="15"/>
      <c r="F13" s="16"/>
      <c r="G13" s="16"/>
      <c r="H13" s="16"/>
      <c r="I13" s="10"/>
      <c r="L13" s="44"/>
    </row>
    <row r="14" spans="1:12" s="35" customFormat="1" ht="18" customHeight="1">
      <c r="A14" s="13" t="s">
        <v>16</v>
      </c>
      <c r="B14" s="25">
        <v>6.6</v>
      </c>
      <c r="C14" s="9"/>
      <c r="D14" s="45"/>
      <c r="E14" s="15"/>
      <c r="F14" s="16"/>
      <c r="G14" s="16"/>
      <c r="H14" s="16"/>
      <c r="I14" s="10"/>
      <c r="L14" s="44"/>
    </row>
    <row r="15" spans="1:12" s="35" customFormat="1" ht="18" customHeight="1">
      <c r="A15" s="18" t="s">
        <v>19</v>
      </c>
      <c r="B15" s="27">
        <v>7.9</v>
      </c>
      <c r="C15" s="14"/>
      <c r="D15" s="45"/>
      <c r="E15" s="15"/>
      <c r="F15" s="16"/>
      <c r="G15" s="16"/>
      <c r="H15" s="16"/>
      <c r="I15" s="10"/>
      <c r="L15" s="44"/>
    </row>
    <row r="16" spans="1:12" s="35" customFormat="1" ht="18" customHeight="1">
      <c r="A16" s="18" t="s">
        <v>21</v>
      </c>
      <c r="B16" s="27">
        <v>13</v>
      </c>
      <c r="C16" s="14"/>
      <c r="D16" s="14"/>
      <c r="E16" s="15"/>
      <c r="F16" s="16"/>
      <c r="G16" s="17"/>
      <c r="H16" s="16"/>
      <c r="I16" s="10"/>
      <c r="L16" s="44"/>
    </row>
    <row r="17" spans="1:12" s="35" customFormat="1" ht="18" customHeight="1">
      <c r="A17" s="18" t="s">
        <v>20</v>
      </c>
      <c r="B17" s="27">
        <v>15.4</v>
      </c>
      <c r="C17" s="14"/>
      <c r="D17" s="40"/>
      <c r="E17" s="9"/>
      <c r="F17" s="9"/>
      <c r="G17" s="9"/>
      <c r="H17" s="9"/>
      <c r="I17" s="16"/>
      <c r="L17" s="44"/>
    </row>
    <row r="18" spans="1:12" s="35" customFormat="1" ht="18" customHeight="1">
      <c r="A18" s="13" t="s">
        <v>33</v>
      </c>
      <c r="B18" s="25">
        <v>17.5</v>
      </c>
      <c r="C18" s="16"/>
      <c r="D18" s="45"/>
      <c r="E18" s="42"/>
      <c r="F18" s="42"/>
      <c r="G18" s="42"/>
      <c r="H18" s="42"/>
      <c r="I18" s="16"/>
      <c r="L18" s="44"/>
    </row>
    <row r="19" spans="1:12" s="35" customFormat="1" ht="18" customHeight="1">
      <c r="A19" s="13" t="s">
        <v>11</v>
      </c>
      <c r="B19" s="26">
        <v>18.9</v>
      </c>
      <c r="C19" s="16"/>
      <c r="D19" s="45"/>
      <c r="E19" s="15"/>
      <c r="F19" s="16"/>
      <c r="G19" s="16"/>
      <c r="H19" s="16"/>
      <c r="I19" s="10"/>
      <c r="L19" s="44"/>
    </row>
    <row r="20" spans="1:12" s="35" customFormat="1" ht="18" customHeight="1">
      <c r="A20" s="13" t="s">
        <v>10</v>
      </c>
      <c r="B20" s="25">
        <v>19.8</v>
      </c>
      <c r="C20" s="14"/>
      <c r="D20" s="40"/>
      <c r="E20" s="9"/>
      <c r="F20" s="9"/>
      <c r="G20" s="9"/>
      <c r="H20" s="9"/>
      <c r="I20" s="16"/>
      <c r="L20" s="44"/>
    </row>
    <row r="21" spans="1:12" s="35" customFormat="1" ht="18" customHeight="1">
      <c r="A21" s="13" t="s">
        <v>14</v>
      </c>
      <c r="B21" s="25">
        <v>20.8</v>
      </c>
      <c r="C21" s="16"/>
      <c r="D21" s="14"/>
      <c r="E21" s="15"/>
      <c r="F21" s="16"/>
      <c r="G21" s="17"/>
      <c r="H21" s="16"/>
      <c r="I21" s="17"/>
      <c r="J21" s="36"/>
      <c r="L21" s="44"/>
    </row>
    <row r="22" spans="1:12" ht="18" customHeight="1">
      <c r="A22" s="13" t="s">
        <v>49</v>
      </c>
      <c r="B22" s="25">
        <v>23.6</v>
      </c>
      <c r="C22" s="16"/>
      <c r="D22" s="40"/>
      <c r="E22" s="9"/>
      <c r="F22" s="9"/>
      <c r="G22" s="9"/>
      <c r="H22" s="9"/>
      <c r="I22" s="10"/>
      <c r="J22" s="35"/>
      <c r="L22" s="44"/>
    </row>
    <row r="23" spans="1:12" ht="18" customHeight="1">
      <c r="A23" s="13" t="s">
        <v>34</v>
      </c>
      <c r="B23" s="25">
        <v>24.2</v>
      </c>
      <c r="C23" s="14"/>
      <c r="D23" s="45"/>
      <c r="E23" s="15"/>
      <c r="F23" s="16"/>
      <c r="G23" s="16"/>
      <c r="H23" s="16"/>
      <c r="I23" s="16"/>
      <c r="L23" s="44"/>
    </row>
    <row r="24" spans="1:12" ht="18" customHeight="1">
      <c r="A24" s="13" t="s">
        <v>9</v>
      </c>
      <c r="B24" s="25">
        <v>26.2</v>
      </c>
      <c r="C24" s="16"/>
      <c r="D24" s="14"/>
      <c r="E24" s="15"/>
      <c r="F24" s="16"/>
      <c r="G24" s="17"/>
      <c r="H24" s="16"/>
      <c r="I24" s="16"/>
      <c r="J24" s="35"/>
      <c r="L24" s="44"/>
    </row>
    <row r="25" spans="1:12" ht="18" customHeight="1">
      <c r="A25" s="18" t="s">
        <v>56</v>
      </c>
      <c r="B25" s="27">
        <v>33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/>
      <c r="F27" s="20"/>
      <c r="G27" s="20"/>
      <c r="H27" s="20"/>
      <c r="I27" s="28">
        <f>SUM(I4:I25)</f>
        <v>5300000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1250000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1000000</v>
      </c>
    </row>
    <row r="31" spans="1:9" ht="18" customHeight="1">
      <c r="A31" s="7" t="s">
        <v>39</v>
      </c>
      <c r="B31" s="9">
        <v>8</v>
      </c>
      <c r="C31" s="10">
        <f>C38*20%</f>
        <v>1000000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750000</v>
      </c>
    </row>
    <row r="32" spans="1:9" ht="18" customHeight="1">
      <c r="A32" s="7" t="s">
        <v>40</v>
      </c>
      <c r="B32" s="9">
        <v>6</v>
      </c>
      <c r="C32" s="10">
        <f>C38*15%</f>
        <v>750000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500000</v>
      </c>
    </row>
    <row r="33" spans="1:9" ht="18" customHeight="1">
      <c r="A33" s="7" t="s">
        <v>41</v>
      </c>
      <c r="B33" s="9">
        <v>5</v>
      </c>
      <c r="C33" s="10">
        <f>C38*12%</f>
        <v>600000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250000</v>
      </c>
    </row>
    <row r="34" spans="1:9" ht="18" customHeight="1">
      <c r="A34" s="7" t="s">
        <v>42</v>
      </c>
      <c r="B34" s="9">
        <v>4</v>
      </c>
      <c r="C34" s="10">
        <f>C38*10%</f>
        <v>500000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400000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300000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837500</v>
      </c>
    </row>
    <row r="37" spans="1:9" ht="18" customHeight="1">
      <c r="A37" s="7" t="s">
        <v>45</v>
      </c>
      <c r="B37" s="9">
        <v>1</v>
      </c>
      <c r="C37" s="10">
        <f>C38*4%</f>
        <v>200000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412500</v>
      </c>
    </row>
    <row r="38" spans="1:8" ht="18" customHeight="1">
      <c r="A38" s="5" t="s">
        <v>4</v>
      </c>
      <c r="B38" s="22"/>
      <c r="C38" s="12">
        <v>5000000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184</v>
      </c>
      <c r="G1" s="1"/>
      <c r="H1" s="1"/>
      <c r="I1" s="1"/>
    </row>
    <row r="2" spans="2:9" s="30" customFormat="1" ht="29.25" customHeight="1">
      <c r="B2" s="3"/>
      <c r="C2" s="3"/>
      <c r="E2" s="4" t="s">
        <v>185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10</v>
      </c>
      <c r="B4" s="25">
        <v>19.8</v>
      </c>
      <c r="C4" s="14">
        <v>71</v>
      </c>
      <c r="D4" s="40">
        <v>30</v>
      </c>
      <c r="E4" s="9"/>
      <c r="F4" s="9">
        <v>1</v>
      </c>
      <c r="G4" s="9">
        <v>10</v>
      </c>
      <c r="H4" s="9" t="s">
        <v>54</v>
      </c>
      <c r="I4" s="16">
        <v>1125000</v>
      </c>
      <c r="L4" s="44"/>
    </row>
    <row r="5" spans="1:12" s="35" customFormat="1" ht="18" customHeight="1">
      <c r="A5" s="13" t="s">
        <v>33</v>
      </c>
      <c r="B5" s="25">
        <v>17.5</v>
      </c>
      <c r="C5" s="16">
        <v>71</v>
      </c>
      <c r="D5" s="45">
        <v>32</v>
      </c>
      <c r="E5" s="42"/>
      <c r="F5" s="42">
        <v>2</v>
      </c>
      <c r="G5" s="42">
        <v>8</v>
      </c>
      <c r="H5" s="42" t="s">
        <v>54</v>
      </c>
      <c r="I5" s="16">
        <v>1125000</v>
      </c>
      <c r="L5" s="44"/>
    </row>
    <row r="6" spans="1:12" s="35" customFormat="1" ht="18" customHeight="1">
      <c r="A6" s="13" t="s">
        <v>16</v>
      </c>
      <c r="B6" s="25">
        <v>6.6</v>
      </c>
      <c r="C6" s="9">
        <v>72</v>
      </c>
      <c r="D6" s="45">
        <v>26</v>
      </c>
      <c r="E6" s="15" t="s">
        <v>186</v>
      </c>
      <c r="F6" s="16">
        <v>3</v>
      </c>
      <c r="G6" s="16">
        <v>6</v>
      </c>
      <c r="H6" s="16">
        <v>3</v>
      </c>
      <c r="I6" s="10">
        <f>750000+300000</f>
        <v>1050000</v>
      </c>
      <c r="L6" s="44"/>
    </row>
    <row r="7" spans="1:12" s="35" customFormat="1" ht="18" customHeight="1">
      <c r="A7" s="13" t="s">
        <v>15</v>
      </c>
      <c r="B7" s="25">
        <v>21.4</v>
      </c>
      <c r="C7" s="16">
        <v>76</v>
      </c>
      <c r="D7" s="45">
        <v>31</v>
      </c>
      <c r="E7" s="15"/>
      <c r="F7" s="16">
        <v>4</v>
      </c>
      <c r="G7" s="16">
        <v>5</v>
      </c>
      <c r="H7" s="16">
        <v>4</v>
      </c>
      <c r="I7" s="10">
        <v>600000</v>
      </c>
      <c r="L7" s="44"/>
    </row>
    <row r="8" spans="1:12" s="35" customFormat="1" ht="18" customHeight="1">
      <c r="A8" s="13" t="s">
        <v>27</v>
      </c>
      <c r="B8" s="26">
        <v>25.2</v>
      </c>
      <c r="C8" s="14">
        <v>77</v>
      </c>
      <c r="D8" s="45">
        <v>35</v>
      </c>
      <c r="E8" s="9"/>
      <c r="F8" s="9">
        <v>6</v>
      </c>
      <c r="G8" s="9">
        <v>3</v>
      </c>
      <c r="H8" s="9" t="s">
        <v>48</v>
      </c>
      <c r="I8" s="17">
        <v>450000</v>
      </c>
      <c r="L8" s="44"/>
    </row>
    <row r="9" spans="1:12" s="35" customFormat="1" ht="18" customHeight="1">
      <c r="A9" s="13" t="s">
        <v>49</v>
      </c>
      <c r="B9" s="25">
        <v>23.6</v>
      </c>
      <c r="C9" s="16">
        <v>77</v>
      </c>
      <c r="D9" s="40">
        <v>35</v>
      </c>
      <c r="E9" s="9"/>
      <c r="F9" s="9">
        <v>5</v>
      </c>
      <c r="G9" s="9">
        <v>4</v>
      </c>
      <c r="H9" s="9" t="s">
        <v>48</v>
      </c>
      <c r="I9" s="10">
        <v>450000</v>
      </c>
      <c r="L9" s="44"/>
    </row>
    <row r="10" spans="1:12" s="35" customFormat="1" ht="18" customHeight="1">
      <c r="A10" s="13" t="s">
        <v>18</v>
      </c>
      <c r="B10" s="25">
        <v>10.2</v>
      </c>
      <c r="C10" s="17">
        <v>78</v>
      </c>
      <c r="D10" s="45">
        <v>34</v>
      </c>
      <c r="E10" s="15"/>
      <c r="F10" s="16">
        <v>7</v>
      </c>
      <c r="G10" s="17">
        <v>2</v>
      </c>
      <c r="H10" s="16">
        <v>7</v>
      </c>
      <c r="I10" s="10">
        <v>300000</v>
      </c>
      <c r="L10" s="44"/>
    </row>
    <row r="11" spans="1:12" s="35" customFormat="1" ht="18" customHeight="1">
      <c r="A11" s="13" t="s">
        <v>32</v>
      </c>
      <c r="B11" s="25">
        <v>8.9</v>
      </c>
      <c r="C11" s="16">
        <v>79</v>
      </c>
      <c r="D11" s="45">
        <v>32</v>
      </c>
      <c r="E11" s="15"/>
      <c r="F11" s="16">
        <v>8</v>
      </c>
      <c r="G11" s="16">
        <v>1</v>
      </c>
      <c r="H11" s="16">
        <v>8</v>
      </c>
      <c r="I11" s="16">
        <v>200000</v>
      </c>
      <c r="L11" s="44"/>
    </row>
    <row r="12" spans="1:12" s="35" customFormat="1" ht="18" customHeight="1">
      <c r="A12" s="13" t="s">
        <v>13</v>
      </c>
      <c r="B12" s="25">
        <v>17.8</v>
      </c>
      <c r="C12" s="16">
        <v>80</v>
      </c>
      <c r="D12" s="45">
        <v>36</v>
      </c>
      <c r="E12" s="15"/>
      <c r="F12" s="16"/>
      <c r="G12" s="16"/>
      <c r="H12" s="9"/>
      <c r="I12" s="10"/>
      <c r="L12" s="44"/>
    </row>
    <row r="13" spans="1:12" s="35" customFormat="1" ht="18" customHeight="1">
      <c r="A13" s="13" t="s">
        <v>8</v>
      </c>
      <c r="B13" s="26">
        <v>10.4</v>
      </c>
      <c r="C13" s="40">
        <v>83</v>
      </c>
      <c r="D13" s="45">
        <v>30</v>
      </c>
      <c r="E13" s="15"/>
      <c r="F13" s="9"/>
      <c r="G13" s="9"/>
      <c r="H13" s="9"/>
      <c r="I13" s="10"/>
      <c r="L13" s="44"/>
    </row>
    <row r="14" spans="1:12" s="35" customFormat="1" ht="18" customHeight="1">
      <c r="A14" s="13" t="s">
        <v>17</v>
      </c>
      <c r="B14" s="25">
        <v>9.7</v>
      </c>
      <c r="C14" s="9">
        <v>87</v>
      </c>
      <c r="D14" s="45">
        <v>34</v>
      </c>
      <c r="E14" s="15"/>
      <c r="F14" s="17"/>
      <c r="G14" s="16"/>
      <c r="H14" s="16"/>
      <c r="I14" s="16"/>
      <c r="L14" s="44"/>
    </row>
    <row r="15" spans="1:12" s="35" customFormat="1" ht="18" customHeight="1">
      <c r="A15" s="18" t="s">
        <v>56</v>
      </c>
      <c r="B15" s="27">
        <v>33</v>
      </c>
      <c r="C15" s="14"/>
      <c r="D15" s="45"/>
      <c r="E15" s="15"/>
      <c r="F15" s="16"/>
      <c r="G15" s="16"/>
      <c r="H15" s="16"/>
      <c r="I15" s="10"/>
      <c r="L15" s="44"/>
    </row>
    <row r="16" spans="1:12" s="35" customFormat="1" ht="18" customHeight="1">
      <c r="A16" s="13" t="s">
        <v>25</v>
      </c>
      <c r="B16" s="26">
        <v>29</v>
      </c>
      <c r="C16" s="14"/>
      <c r="D16" s="45"/>
      <c r="E16" s="15"/>
      <c r="F16" s="16"/>
      <c r="G16" s="16"/>
      <c r="H16" s="16"/>
      <c r="I16" s="10"/>
      <c r="L16" s="44"/>
    </row>
    <row r="17" spans="1:12" s="35" customFormat="1" ht="18" customHeight="1">
      <c r="A17" s="13" t="s">
        <v>9</v>
      </c>
      <c r="B17" s="25">
        <v>26.2</v>
      </c>
      <c r="C17" s="16"/>
      <c r="D17" s="14"/>
      <c r="E17" s="15"/>
      <c r="F17" s="16"/>
      <c r="G17" s="17"/>
      <c r="H17" s="16"/>
      <c r="I17" s="16"/>
      <c r="L17" s="44"/>
    </row>
    <row r="18" spans="1:12" s="35" customFormat="1" ht="18" customHeight="1">
      <c r="A18" s="13" t="s">
        <v>34</v>
      </c>
      <c r="B18" s="25">
        <v>24.2</v>
      </c>
      <c r="C18" s="14"/>
      <c r="D18" s="45"/>
      <c r="E18" s="15"/>
      <c r="F18" s="16"/>
      <c r="G18" s="16"/>
      <c r="H18" s="16"/>
      <c r="I18" s="16"/>
      <c r="L18" s="44"/>
    </row>
    <row r="19" spans="1:12" s="35" customFormat="1" ht="18" customHeight="1">
      <c r="A19" s="13" t="s">
        <v>14</v>
      </c>
      <c r="B19" s="25">
        <v>20.8</v>
      </c>
      <c r="C19" s="16"/>
      <c r="D19" s="14"/>
      <c r="E19" s="15"/>
      <c r="F19" s="16"/>
      <c r="G19" s="17"/>
      <c r="H19" s="16"/>
      <c r="I19" s="17"/>
      <c r="L19" s="44"/>
    </row>
    <row r="20" spans="1:12" s="35" customFormat="1" ht="18" customHeight="1">
      <c r="A20" s="13" t="s">
        <v>11</v>
      </c>
      <c r="B20" s="26">
        <v>18.9</v>
      </c>
      <c r="C20" s="16"/>
      <c r="D20" s="45"/>
      <c r="E20" s="15"/>
      <c r="F20" s="16"/>
      <c r="G20" s="16"/>
      <c r="H20" s="16"/>
      <c r="I20" s="10"/>
      <c r="L20" s="44"/>
    </row>
    <row r="21" spans="1:12" s="35" customFormat="1" ht="18" customHeight="1">
      <c r="A21" s="18" t="s">
        <v>35</v>
      </c>
      <c r="B21" s="27">
        <v>18.2</v>
      </c>
      <c r="C21" s="14"/>
      <c r="D21" s="45"/>
      <c r="E21" s="15"/>
      <c r="F21" s="16"/>
      <c r="G21" s="16"/>
      <c r="H21" s="16"/>
      <c r="I21" s="10"/>
      <c r="J21" s="36"/>
      <c r="L21" s="44"/>
    </row>
    <row r="22" spans="1:12" ht="18" customHeight="1">
      <c r="A22" s="18" t="s">
        <v>20</v>
      </c>
      <c r="B22" s="27">
        <v>15.4</v>
      </c>
      <c r="C22" s="14"/>
      <c r="D22" s="40"/>
      <c r="E22" s="9"/>
      <c r="F22" s="9"/>
      <c r="G22" s="9"/>
      <c r="H22" s="9"/>
      <c r="I22" s="16"/>
      <c r="J22" s="35"/>
      <c r="L22" s="44"/>
    </row>
    <row r="23" spans="1:12" ht="18" customHeight="1">
      <c r="A23" s="18" t="s">
        <v>21</v>
      </c>
      <c r="B23" s="27">
        <v>13</v>
      </c>
      <c r="C23" s="14"/>
      <c r="D23" s="14"/>
      <c r="E23" s="15"/>
      <c r="F23" s="16"/>
      <c r="G23" s="17"/>
      <c r="H23" s="16"/>
      <c r="I23" s="10"/>
      <c r="L23" s="44"/>
    </row>
    <row r="24" spans="1:12" ht="18" customHeight="1">
      <c r="A24" s="13" t="s">
        <v>12</v>
      </c>
      <c r="B24" s="25">
        <v>9.8</v>
      </c>
      <c r="C24" s="16"/>
      <c r="D24" s="40"/>
      <c r="E24" s="9"/>
      <c r="F24" s="9"/>
      <c r="G24" s="9"/>
      <c r="H24" s="9"/>
      <c r="I24" s="10"/>
      <c r="J24" s="35"/>
      <c r="L24" s="44"/>
    </row>
    <row r="25" spans="1:12" ht="18" customHeight="1">
      <c r="A25" s="18" t="s">
        <v>19</v>
      </c>
      <c r="B25" s="27">
        <v>7.9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/>
      <c r="F27" s="20"/>
      <c r="G27" s="20"/>
      <c r="H27" s="20"/>
      <c r="I27" s="28">
        <f>SUM(I4:I25)</f>
        <v>5300000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1250000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1000000</v>
      </c>
    </row>
    <row r="31" spans="1:9" ht="18" customHeight="1">
      <c r="A31" s="7" t="s">
        <v>39</v>
      </c>
      <c r="B31" s="9">
        <v>8</v>
      </c>
      <c r="C31" s="10">
        <f>C38*20%</f>
        <v>1000000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750000</v>
      </c>
    </row>
    <row r="32" spans="1:9" ht="18" customHeight="1">
      <c r="A32" s="7" t="s">
        <v>40</v>
      </c>
      <c r="B32" s="9">
        <v>6</v>
      </c>
      <c r="C32" s="10">
        <f>C38*15%</f>
        <v>750000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500000</v>
      </c>
    </row>
    <row r="33" spans="1:9" ht="18" customHeight="1">
      <c r="A33" s="7" t="s">
        <v>41</v>
      </c>
      <c r="B33" s="9">
        <v>5</v>
      </c>
      <c r="C33" s="10">
        <f>C38*12%</f>
        <v>600000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250000</v>
      </c>
    </row>
    <row r="34" spans="1:9" ht="18" customHeight="1">
      <c r="A34" s="7" t="s">
        <v>42</v>
      </c>
      <c r="B34" s="9">
        <v>4</v>
      </c>
      <c r="C34" s="10">
        <f>C38*10%</f>
        <v>500000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400000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300000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837500</v>
      </c>
    </row>
    <row r="37" spans="1:9" ht="18" customHeight="1">
      <c r="A37" s="7" t="s">
        <v>45</v>
      </c>
      <c r="B37" s="9">
        <v>1</v>
      </c>
      <c r="C37" s="10">
        <f>C38*4%</f>
        <v>200000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412500</v>
      </c>
    </row>
    <row r="38" spans="1:8" ht="18" customHeight="1">
      <c r="A38" s="5" t="s">
        <v>4</v>
      </c>
      <c r="B38" s="22"/>
      <c r="C38" s="12">
        <v>5000000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179</v>
      </c>
      <c r="G1" s="1"/>
      <c r="H1" s="1"/>
      <c r="I1" s="1"/>
    </row>
    <row r="2" spans="2:9" s="30" customFormat="1" ht="29.25" customHeight="1">
      <c r="B2" s="3"/>
      <c r="C2" s="3"/>
      <c r="E2" s="4" t="s">
        <v>180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8</v>
      </c>
      <c r="B4" s="26">
        <v>10.4</v>
      </c>
      <c r="C4" s="40">
        <v>30</v>
      </c>
      <c r="D4" s="45">
        <v>29</v>
      </c>
      <c r="E4" s="15"/>
      <c r="F4" s="9">
        <v>1</v>
      </c>
      <c r="G4" s="9">
        <v>10</v>
      </c>
      <c r="H4" s="9">
        <v>1</v>
      </c>
      <c r="I4" s="10">
        <v>2000000</v>
      </c>
      <c r="L4" s="44"/>
    </row>
    <row r="5" spans="1:12" s="35" customFormat="1" ht="18" customHeight="1">
      <c r="A5" s="18" t="s">
        <v>19</v>
      </c>
      <c r="B5" s="27">
        <v>7.9</v>
      </c>
      <c r="C5" s="14">
        <v>29</v>
      </c>
      <c r="D5" s="45">
        <v>35</v>
      </c>
      <c r="E5" s="15"/>
      <c r="F5" s="16">
        <v>2</v>
      </c>
      <c r="G5" s="16">
        <v>8</v>
      </c>
      <c r="H5" s="16">
        <v>2</v>
      </c>
      <c r="I5" s="10">
        <v>1600000</v>
      </c>
      <c r="L5" s="44"/>
    </row>
    <row r="6" spans="1:12" s="35" customFormat="1" ht="18" customHeight="1">
      <c r="A6" s="13" t="s">
        <v>18</v>
      </c>
      <c r="B6" s="25">
        <v>10.2</v>
      </c>
      <c r="C6" s="17">
        <v>28</v>
      </c>
      <c r="D6" s="45">
        <v>38</v>
      </c>
      <c r="E6" s="15"/>
      <c r="F6" s="16">
        <v>3</v>
      </c>
      <c r="G6" s="17">
        <v>6</v>
      </c>
      <c r="H6" s="16" t="s">
        <v>60</v>
      </c>
      <c r="I6" s="10">
        <v>1080000</v>
      </c>
      <c r="L6" s="44"/>
    </row>
    <row r="7" spans="1:12" s="35" customFormat="1" ht="18" customHeight="1">
      <c r="A7" s="13" t="s">
        <v>15</v>
      </c>
      <c r="B7" s="25">
        <v>21.4</v>
      </c>
      <c r="C7" s="16">
        <v>28</v>
      </c>
      <c r="D7" s="45">
        <v>38</v>
      </c>
      <c r="E7" s="15"/>
      <c r="F7" s="16">
        <v>4</v>
      </c>
      <c r="G7" s="16">
        <v>5</v>
      </c>
      <c r="H7" s="16" t="s">
        <v>60</v>
      </c>
      <c r="I7" s="10">
        <v>1080000</v>
      </c>
      <c r="L7" s="44"/>
    </row>
    <row r="8" spans="1:12" s="35" customFormat="1" ht="18" customHeight="1">
      <c r="A8" s="13" t="s">
        <v>32</v>
      </c>
      <c r="B8" s="25">
        <v>8.9</v>
      </c>
      <c r="C8" s="16">
        <v>27</v>
      </c>
      <c r="D8" s="45">
        <v>34</v>
      </c>
      <c r="E8" s="15"/>
      <c r="F8" s="16">
        <v>5</v>
      </c>
      <c r="G8" s="16">
        <v>4</v>
      </c>
      <c r="H8" s="16">
        <v>5</v>
      </c>
      <c r="I8" s="16">
        <v>800000</v>
      </c>
      <c r="L8" s="44"/>
    </row>
    <row r="9" spans="1:12" s="35" customFormat="1" ht="18" customHeight="1">
      <c r="A9" s="13" t="s">
        <v>17</v>
      </c>
      <c r="B9" s="25">
        <v>9.7</v>
      </c>
      <c r="C9" s="9">
        <v>23</v>
      </c>
      <c r="D9" s="45">
        <v>38</v>
      </c>
      <c r="E9" s="15" t="s">
        <v>181</v>
      </c>
      <c r="F9" s="17">
        <v>6</v>
      </c>
      <c r="G9" s="16">
        <v>3</v>
      </c>
      <c r="H9" s="16">
        <v>6</v>
      </c>
      <c r="I9" s="16">
        <f>640000+480000</f>
        <v>1120000</v>
      </c>
      <c r="L9" s="44"/>
    </row>
    <row r="10" spans="1:12" s="35" customFormat="1" ht="18" customHeight="1">
      <c r="A10" s="13" t="s">
        <v>16</v>
      </c>
      <c r="B10" s="25">
        <v>6.6</v>
      </c>
      <c r="C10" s="9">
        <v>21</v>
      </c>
      <c r="D10" s="45">
        <v>40</v>
      </c>
      <c r="E10" s="15"/>
      <c r="F10" s="16">
        <v>7</v>
      </c>
      <c r="G10" s="16">
        <v>2</v>
      </c>
      <c r="H10" s="16">
        <v>7</v>
      </c>
      <c r="I10" s="10">
        <v>480000</v>
      </c>
      <c r="L10" s="44"/>
    </row>
    <row r="11" spans="1:12" s="35" customFormat="1" ht="18" customHeight="1">
      <c r="A11" s="13" t="s">
        <v>33</v>
      </c>
      <c r="B11" s="25">
        <v>17.5</v>
      </c>
      <c r="C11" s="16">
        <v>21</v>
      </c>
      <c r="D11" s="45">
        <v>38</v>
      </c>
      <c r="E11" s="42"/>
      <c r="F11" s="42">
        <v>8</v>
      </c>
      <c r="G11" s="42">
        <v>1</v>
      </c>
      <c r="H11" s="42">
        <v>8</v>
      </c>
      <c r="I11" s="16">
        <v>320000</v>
      </c>
      <c r="L11" s="44"/>
    </row>
    <row r="12" spans="1:12" s="35" customFormat="1" ht="18" customHeight="1">
      <c r="A12" s="13" t="s">
        <v>12</v>
      </c>
      <c r="B12" s="25">
        <v>9.8</v>
      </c>
      <c r="C12" s="16"/>
      <c r="D12" s="40"/>
      <c r="E12" s="9"/>
      <c r="F12" s="9"/>
      <c r="G12" s="9"/>
      <c r="H12" s="9"/>
      <c r="I12" s="10"/>
      <c r="L12" s="44"/>
    </row>
    <row r="13" spans="1:12" s="35" customFormat="1" ht="18" customHeight="1">
      <c r="A13" s="18" t="s">
        <v>21</v>
      </c>
      <c r="B13" s="27">
        <v>13</v>
      </c>
      <c r="C13" s="14"/>
      <c r="D13" s="14"/>
      <c r="E13" s="15"/>
      <c r="F13" s="16"/>
      <c r="G13" s="17"/>
      <c r="H13" s="16"/>
      <c r="I13" s="10"/>
      <c r="L13" s="44"/>
    </row>
    <row r="14" spans="1:12" s="35" customFormat="1" ht="18" customHeight="1">
      <c r="A14" s="18" t="s">
        <v>20</v>
      </c>
      <c r="B14" s="27">
        <v>15.4</v>
      </c>
      <c r="C14" s="14"/>
      <c r="D14" s="40"/>
      <c r="E14" s="9"/>
      <c r="F14" s="9"/>
      <c r="G14" s="9"/>
      <c r="H14" s="9"/>
      <c r="I14" s="16"/>
      <c r="L14" s="44"/>
    </row>
    <row r="15" spans="1:12" s="35" customFormat="1" ht="18" customHeight="1">
      <c r="A15" s="13" t="s">
        <v>13</v>
      </c>
      <c r="B15" s="25">
        <v>17.8</v>
      </c>
      <c r="C15" s="16"/>
      <c r="D15" s="45"/>
      <c r="E15" s="15"/>
      <c r="F15" s="16"/>
      <c r="G15" s="16"/>
      <c r="H15" s="9"/>
      <c r="I15" s="10"/>
      <c r="L15" s="44"/>
    </row>
    <row r="16" spans="1:12" s="35" customFormat="1" ht="18" customHeight="1">
      <c r="A16" s="18" t="s">
        <v>35</v>
      </c>
      <c r="B16" s="27">
        <v>18.2</v>
      </c>
      <c r="C16" s="14"/>
      <c r="D16" s="45"/>
      <c r="E16" s="15"/>
      <c r="F16" s="16"/>
      <c r="G16" s="16"/>
      <c r="H16" s="16"/>
      <c r="I16" s="10"/>
      <c r="L16" s="44"/>
    </row>
    <row r="17" spans="1:12" s="35" customFormat="1" ht="18" customHeight="1">
      <c r="A17" s="13" t="s">
        <v>11</v>
      </c>
      <c r="B17" s="26">
        <v>18.9</v>
      </c>
      <c r="C17" s="16"/>
      <c r="D17" s="45"/>
      <c r="E17" s="15"/>
      <c r="F17" s="16"/>
      <c r="G17" s="16"/>
      <c r="H17" s="16"/>
      <c r="I17" s="10"/>
      <c r="L17" s="44"/>
    </row>
    <row r="18" spans="1:12" s="35" customFormat="1" ht="18" customHeight="1">
      <c r="A18" s="13" t="s">
        <v>10</v>
      </c>
      <c r="B18" s="25">
        <v>19.8</v>
      </c>
      <c r="C18" s="14"/>
      <c r="D18" s="40"/>
      <c r="E18" s="9"/>
      <c r="F18" s="9"/>
      <c r="G18" s="9"/>
      <c r="H18" s="9"/>
      <c r="I18" s="16"/>
      <c r="L18" s="44"/>
    </row>
    <row r="19" spans="1:12" s="35" customFormat="1" ht="18" customHeight="1">
      <c r="A19" s="13" t="s">
        <v>14</v>
      </c>
      <c r="B19" s="25">
        <v>20.8</v>
      </c>
      <c r="C19" s="16"/>
      <c r="D19" s="14"/>
      <c r="E19" s="15"/>
      <c r="F19" s="16"/>
      <c r="G19" s="17"/>
      <c r="H19" s="16"/>
      <c r="I19" s="17"/>
      <c r="L19" s="44"/>
    </row>
    <row r="20" spans="1:12" s="35" customFormat="1" ht="18" customHeight="1">
      <c r="A20" s="13" t="s">
        <v>49</v>
      </c>
      <c r="B20" s="25">
        <v>23.6</v>
      </c>
      <c r="C20" s="16"/>
      <c r="D20" s="40"/>
      <c r="E20" s="9"/>
      <c r="F20" s="9"/>
      <c r="G20" s="9"/>
      <c r="H20" s="9"/>
      <c r="I20" s="10"/>
      <c r="L20" s="44"/>
    </row>
    <row r="21" spans="1:12" s="35" customFormat="1" ht="18" customHeight="1">
      <c r="A21" s="13" t="s">
        <v>34</v>
      </c>
      <c r="B21" s="25">
        <v>24.2</v>
      </c>
      <c r="C21" s="14"/>
      <c r="D21" s="45"/>
      <c r="E21" s="15"/>
      <c r="F21" s="16"/>
      <c r="G21" s="16"/>
      <c r="H21" s="16"/>
      <c r="I21" s="16"/>
      <c r="J21" s="36"/>
      <c r="L21" s="44"/>
    </row>
    <row r="22" spans="1:12" ht="18" customHeight="1">
      <c r="A22" s="13" t="s">
        <v>27</v>
      </c>
      <c r="B22" s="26">
        <v>25.2</v>
      </c>
      <c r="C22" s="14"/>
      <c r="D22" s="45"/>
      <c r="E22" s="9"/>
      <c r="F22" s="9"/>
      <c r="G22" s="9"/>
      <c r="H22" s="9"/>
      <c r="I22" s="17"/>
      <c r="J22" s="35"/>
      <c r="L22" s="44"/>
    </row>
    <row r="23" spans="1:12" ht="18" customHeight="1">
      <c r="A23" s="13" t="s">
        <v>9</v>
      </c>
      <c r="B23" s="25">
        <v>26.2</v>
      </c>
      <c r="C23" s="16"/>
      <c r="D23" s="14"/>
      <c r="E23" s="15"/>
      <c r="F23" s="16"/>
      <c r="G23" s="17"/>
      <c r="H23" s="16"/>
      <c r="I23" s="16"/>
      <c r="L23" s="44"/>
    </row>
    <row r="24" spans="1:12" ht="18" customHeight="1">
      <c r="A24" s="13" t="s">
        <v>25</v>
      </c>
      <c r="B24" s="26">
        <v>29</v>
      </c>
      <c r="C24" s="14"/>
      <c r="D24" s="45"/>
      <c r="E24" s="15"/>
      <c r="F24" s="16"/>
      <c r="G24" s="16"/>
      <c r="H24" s="16"/>
      <c r="I24" s="10"/>
      <c r="J24" s="35"/>
      <c r="L24" s="44"/>
    </row>
    <row r="25" spans="1:12" ht="18" customHeight="1">
      <c r="A25" s="18" t="s">
        <v>56</v>
      </c>
      <c r="B25" s="27">
        <v>33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/>
      <c r="F27" s="20"/>
      <c r="G27" s="20"/>
      <c r="H27" s="20"/>
      <c r="I27" s="28">
        <f>SUM(I4:I25)</f>
        <v>8480000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2000000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1600000</v>
      </c>
    </row>
    <row r="31" spans="1:9" ht="18" customHeight="1">
      <c r="A31" s="7" t="s">
        <v>39</v>
      </c>
      <c r="B31" s="9">
        <v>8</v>
      </c>
      <c r="C31" s="10">
        <f>C38*20%</f>
        <v>1600000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1200000</v>
      </c>
    </row>
    <row r="32" spans="1:9" ht="18" customHeight="1">
      <c r="A32" s="7" t="s">
        <v>40</v>
      </c>
      <c r="B32" s="9">
        <v>6</v>
      </c>
      <c r="C32" s="10">
        <f>C38*15%</f>
        <v>1200000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800000</v>
      </c>
    </row>
    <row r="33" spans="1:9" ht="18" customHeight="1">
      <c r="A33" s="7" t="s">
        <v>41</v>
      </c>
      <c r="B33" s="9">
        <v>5</v>
      </c>
      <c r="C33" s="10">
        <f>C38*12%</f>
        <v>960000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400000</v>
      </c>
    </row>
    <row r="34" spans="1:9" ht="18" customHeight="1">
      <c r="A34" s="7" t="s">
        <v>42</v>
      </c>
      <c r="B34" s="9">
        <v>4</v>
      </c>
      <c r="C34" s="10">
        <f>C38*10%</f>
        <v>800000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640000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480000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1340000</v>
      </c>
    </row>
    <row r="37" spans="1:9" ht="18" customHeight="1">
      <c r="A37" s="7" t="s">
        <v>45</v>
      </c>
      <c r="B37" s="9">
        <v>1</v>
      </c>
      <c r="C37" s="10">
        <f>C38*4%</f>
        <v>320000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660000</v>
      </c>
    </row>
    <row r="38" spans="1:8" ht="18" customHeight="1">
      <c r="A38" s="5" t="s">
        <v>4</v>
      </c>
      <c r="B38" s="22"/>
      <c r="C38" s="12">
        <v>8000000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G13" sqref="G13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1.5742187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89</v>
      </c>
      <c r="G1" s="1"/>
      <c r="H1" s="1"/>
      <c r="I1" s="1"/>
    </row>
    <row r="2" spans="2:9" s="30" customFormat="1" ht="29.25" customHeight="1">
      <c r="B2" s="3"/>
      <c r="C2" s="3"/>
      <c r="E2" s="4" t="s">
        <v>90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12</v>
      </c>
      <c r="B4" s="25">
        <v>9.8</v>
      </c>
      <c r="C4" s="14">
        <v>72</v>
      </c>
      <c r="D4" s="40"/>
      <c r="E4" s="9"/>
      <c r="F4" s="9">
        <v>1</v>
      </c>
      <c r="G4" s="9">
        <v>10</v>
      </c>
      <c r="H4" s="9"/>
      <c r="I4" s="10">
        <v>1675000</v>
      </c>
      <c r="J4" s="35" t="s">
        <v>70</v>
      </c>
      <c r="L4" s="44"/>
    </row>
    <row r="5" spans="1:12" s="35" customFormat="1" ht="18" customHeight="1">
      <c r="A5" s="18" t="s">
        <v>21</v>
      </c>
      <c r="B5" s="27">
        <v>13</v>
      </c>
      <c r="C5" s="14">
        <v>72</v>
      </c>
      <c r="D5" s="14"/>
      <c r="E5" s="15"/>
      <c r="F5" s="16">
        <v>1</v>
      </c>
      <c r="G5" s="17">
        <v>10</v>
      </c>
      <c r="H5" s="16"/>
      <c r="I5" s="10">
        <v>1675000</v>
      </c>
      <c r="J5" s="35" t="s">
        <v>70</v>
      </c>
      <c r="L5" s="44"/>
    </row>
    <row r="6" spans="1:12" s="35" customFormat="1" ht="18" customHeight="1">
      <c r="A6" s="13" t="s">
        <v>15</v>
      </c>
      <c r="B6" s="25">
        <v>21.4</v>
      </c>
      <c r="C6" s="14">
        <v>72</v>
      </c>
      <c r="D6" s="45"/>
      <c r="E6" s="15"/>
      <c r="F6" s="16">
        <v>1</v>
      </c>
      <c r="G6" s="16">
        <v>10</v>
      </c>
      <c r="H6" s="16"/>
      <c r="I6" s="10">
        <v>1675000</v>
      </c>
      <c r="J6" s="35" t="s">
        <v>70</v>
      </c>
      <c r="L6" s="44"/>
    </row>
    <row r="7" spans="1:12" s="35" customFormat="1" ht="18" customHeight="1">
      <c r="A7" s="13" t="s">
        <v>27</v>
      </c>
      <c r="B7" s="26">
        <v>25.2</v>
      </c>
      <c r="C7" s="14">
        <v>72</v>
      </c>
      <c r="D7" s="45"/>
      <c r="E7" s="9"/>
      <c r="F7" s="9">
        <v>1</v>
      </c>
      <c r="G7" s="9">
        <v>10</v>
      </c>
      <c r="H7" s="9"/>
      <c r="I7" s="10">
        <v>1675000</v>
      </c>
      <c r="J7" s="35" t="s">
        <v>70</v>
      </c>
      <c r="L7" s="44"/>
    </row>
    <row r="8" spans="1:12" s="35" customFormat="1" ht="18" customHeight="1">
      <c r="A8" s="18" t="s">
        <v>19</v>
      </c>
      <c r="B8" s="27">
        <v>7.9</v>
      </c>
      <c r="C8" s="14">
        <v>72</v>
      </c>
      <c r="D8" s="45"/>
      <c r="E8" s="15"/>
      <c r="F8" s="16">
        <v>2</v>
      </c>
      <c r="G8" s="16">
        <v>5</v>
      </c>
      <c r="H8" s="16"/>
      <c r="I8" s="10">
        <v>825000</v>
      </c>
      <c r="J8" s="35" t="s">
        <v>74</v>
      </c>
      <c r="L8" s="44"/>
    </row>
    <row r="9" spans="1:12" s="35" customFormat="1" ht="18" customHeight="1">
      <c r="A9" s="13" t="s">
        <v>18</v>
      </c>
      <c r="B9" s="25">
        <v>10.2</v>
      </c>
      <c r="C9" s="17">
        <v>72</v>
      </c>
      <c r="D9" s="45"/>
      <c r="E9" s="15"/>
      <c r="F9" s="16">
        <v>2</v>
      </c>
      <c r="G9" s="17">
        <v>5</v>
      </c>
      <c r="H9" s="16"/>
      <c r="I9" s="10">
        <v>825000</v>
      </c>
      <c r="J9" s="35" t="s">
        <v>74</v>
      </c>
      <c r="L9" s="44"/>
    </row>
    <row r="10" spans="1:12" s="35" customFormat="1" ht="18" customHeight="1">
      <c r="A10" s="13" t="s">
        <v>9</v>
      </c>
      <c r="B10" s="25">
        <v>26.2</v>
      </c>
      <c r="C10" s="16">
        <v>72</v>
      </c>
      <c r="D10" s="14"/>
      <c r="E10" s="15"/>
      <c r="F10" s="16">
        <v>2</v>
      </c>
      <c r="G10" s="17">
        <v>5</v>
      </c>
      <c r="H10" s="16"/>
      <c r="I10" s="10">
        <v>825000</v>
      </c>
      <c r="J10" s="35" t="s">
        <v>74</v>
      </c>
      <c r="L10" s="44"/>
    </row>
    <row r="11" spans="1:12" s="35" customFormat="1" ht="18" customHeight="1">
      <c r="A11" s="13" t="s">
        <v>16</v>
      </c>
      <c r="B11" s="25">
        <v>6.6</v>
      </c>
      <c r="C11" s="9">
        <v>72</v>
      </c>
      <c r="D11" s="45"/>
      <c r="E11" s="15"/>
      <c r="F11" s="16"/>
      <c r="G11" s="16"/>
      <c r="H11" s="16"/>
      <c r="I11" s="10"/>
      <c r="J11" s="35" t="s">
        <v>73</v>
      </c>
      <c r="L11" s="44"/>
    </row>
    <row r="12" spans="1:12" s="35" customFormat="1" ht="18" customHeight="1">
      <c r="A12" s="13" t="s">
        <v>17</v>
      </c>
      <c r="B12" s="25">
        <v>9.7</v>
      </c>
      <c r="C12" s="9">
        <v>72</v>
      </c>
      <c r="D12" s="45"/>
      <c r="E12" s="15"/>
      <c r="F12" s="17"/>
      <c r="G12" s="16"/>
      <c r="H12" s="16"/>
      <c r="I12" s="16"/>
      <c r="J12" s="35" t="s">
        <v>73</v>
      </c>
      <c r="L12" s="44"/>
    </row>
    <row r="13" spans="1:12" s="35" customFormat="1" ht="18" customHeight="1">
      <c r="A13" s="13" t="s">
        <v>13</v>
      </c>
      <c r="B13" s="25">
        <v>17.8</v>
      </c>
      <c r="C13" s="16">
        <v>72</v>
      </c>
      <c r="D13" s="45"/>
      <c r="E13" s="15"/>
      <c r="F13" s="16"/>
      <c r="G13" s="16"/>
      <c r="H13" s="9"/>
      <c r="I13" s="10"/>
      <c r="J13" s="35" t="s">
        <v>73</v>
      </c>
      <c r="L13" s="44"/>
    </row>
    <row r="14" spans="1:12" s="35" customFormat="1" ht="18" customHeight="1">
      <c r="A14" s="13" t="s">
        <v>32</v>
      </c>
      <c r="B14" s="25">
        <v>8.9</v>
      </c>
      <c r="C14" s="17">
        <v>73</v>
      </c>
      <c r="D14" s="45"/>
      <c r="E14" s="15"/>
      <c r="F14" s="16"/>
      <c r="G14" s="17"/>
      <c r="H14" s="16"/>
      <c r="I14" s="10"/>
      <c r="J14" s="35" t="s">
        <v>72</v>
      </c>
      <c r="L14" s="44"/>
    </row>
    <row r="15" spans="1:12" s="35" customFormat="1" ht="18" customHeight="1">
      <c r="A15" s="13" t="s">
        <v>8</v>
      </c>
      <c r="B15" s="26">
        <v>10.4</v>
      </c>
      <c r="C15" s="40">
        <v>73</v>
      </c>
      <c r="D15" s="45"/>
      <c r="E15" s="15"/>
      <c r="F15" s="9"/>
      <c r="G15" s="9"/>
      <c r="H15" s="9"/>
      <c r="I15" s="10"/>
      <c r="J15" s="35" t="s">
        <v>72</v>
      </c>
      <c r="L15" s="44"/>
    </row>
    <row r="16" spans="1:12" s="35" customFormat="1" ht="18" customHeight="1">
      <c r="A16" s="18" t="s">
        <v>56</v>
      </c>
      <c r="B16" s="27">
        <v>33</v>
      </c>
      <c r="C16" s="14">
        <v>73</v>
      </c>
      <c r="D16" s="45"/>
      <c r="E16" s="15"/>
      <c r="F16" s="16"/>
      <c r="G16" s="16"/>
      <c r="H16" s="16"/>
      <c r="I16" s="10"/>
      <c r="J16" s="35" t="s">
        <v>72</v>
      </c>
      <c r="L16" s="44"/>
    </row>
    <row r="17" spans="1:12" s="35" customFormat="1" ht="18" customHeight="1">
      <c r="A17" s="18" t="s">
        <v>20</v>
      </c>
      <c r="B17" s="27">
        <v>15.4</v>
      </c>
      <c r="C17" s="14"/>
      <c r="D17" s="40"/>
      <c r="E17" s="9"/>
      <c r="F17" s="9"/>
      <c r="G17" s="9"/>
      <c r="H17" s="9"/>
      <c r="I17" s="16"/>
      <c r="L17" s="44"/>
    </row>
    <row r="18" spans="1:12" s="35" customFormat="1" ht="18" customHeight="1">
      <c r="A18" s="13" t="s">
        <v>33</v>
      </c>
      <c r="B18" s="25">
        <v>17.5</v>
      </c>
      <c r="C18" s="16"/>
      <c r="D18" s="45"/>
      <c r="E18" s="42"/>
      <c r="F18" s="42"/>
      <c r="G18" s="42"/>
      <c r="H18" s="42"/>
      <c r="I18" s="16"/>
      <c r="L18" s="44"/>
    </row>
    <row r="19" spans="1:12" s="35" customFormat="1" ht="18" customHeight="1">
      <c r="A19" s="18" t="s">
        <v>35</v>
      </c>
      <c r="B19" s="27">
        <v>18.2</v>
      </c>
      <c r="C19" s="14"/>
      <c r="D19" s="45"/>
      <c r="E19" s="15"/>
      <c r="F19" s="16"/>
      <c r="G19" s="16"/>
      <c r="H19" s="16"/>
      <c r="I19" s="10"/>
      <c r="L19" s="44"/>
    </row>
    <row r="20" spans="1:12" s="35" customFormat="1" ht="18" customHeight="1">
      <c r="A20" s="13" t="s">
        <v>11</v>
      </c>
      <c r="B20" s="26">
        <v>18.9</v>
      </c>
      <c r="C20" s="16"/>
      <c r="D20" s="45"/>
      <c r="E20" s="15"/>
      <c r="F20" s="16"/>
      <c r="G20" s="16"/>
      <c r="H20" s="16"/>
      <c r="I20" s="10"/>
      <c r="L20" s="44"/>
    </row>
    <row r="21" spans="1:12" s="35" customFormat="1" ht="18" customHeight="1">
      <c r="A21" s="13" t="s">
        <v>10</v>
      </c>
      <c r="B21" s="25">
        <v>19.8</v>
      </c>
      <c r="C21" s="14"/>
      <c r="D21" s="40"/>
      <c r="E21" s="9"/>
      <c r="F21" s="9"/>
      <c r="G21" s="9"/>
      <c r="H21" s="9"/>
      <c r="I21" s="16"/>
      <c r="J21" s="36"/>
      <c r="L21" s="44"/>
    </row>
    <row r="22" spans="1:12" ht="18" customHeight="1">
      <c r="A22" s="13" t="s">
        <v>14</v>
      </c>
      <c r="B22" s="25">
        <v>20.8</v>
      </c>
      <c r="C22" s="16"/>
      <c r="D22" s="14"/>
      <c r="E22" s="15"/>
      <c r="F22" s="16"/>
      <c r="G22" s="17"/>
      <c r="H22" s="16"/>
      <c r="I22" s="17"/>
      <c r="J22" s="35"/>
      <c r="L22" s="44"/>
    </row>
    <row r="23" spans="1:12" ht="18" customHeight="1">
      <c r="A23" s="13" t="s">
        <v>49</v>
      </c>
      <c r="B23" s="25">
        <v>23.6</v>
      </c>
      <c r="C23" s="16"/>
      <c r="D23" s="40"/>
      <c r="E23" s="9"/>
      <c r="F23" s="9"/>
      <c r="G23" s="9"/>
      <c r="H23" s="9"/>
      <c r="I23" s="10"/>
      <c r="L23" s="44"/>
    </row>
    <row r="24" spans="1:12" ht="18" customHeight="1">
      <c r="A24" s="13" t="s">
        <v>34</v>
      </c>
      <c r="B24" s="25">
        <v>24.2</v>
      </c>
      <c r="C24" s="14"/>
      <c r="D24" s="45"/>
      <c r="E24" s="15"/>
      <c r="F24" s="16"/>
      <c r="G24" s="16"/>
      <c r="H24" s="16"/>
      <c r="I24" s="16"/>
      <c r="J24" s="35"/>
      <c r="L24" s="44"/>
    </row>
    <row r="25" spans="1:12" ht="18" customHeight="1">
      <c r="A25" s="13" t="s">
        <v>25</v>
      </c>
      <c r="B25" s="26">
        <v>29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/>
      <c r="F27" s="20"/>
      <c r="G27" s="20"/>
      <c r="H27" s="20"/>
      <c r="I27" s="28">
        <f>SUM(I4:I25)</f>
        <v>9175000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2500000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2000000</v>
      </c>
    </row>
    <row r="31" spans="1:9" ht="18" customHeight="1">
      <c r="A31" s="7" t="s">
        <v>39</v>
      </c>
      <c r="B31" s="9">
        <v>8</v>
      </c>
      <c r="C31" s="10">
        <f>C38*20%</f>
        <v>2000000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1500000</v>
      </c>
    </row>
    <row r="32" spans="1:9" ht="18" customHeight="1">
      <c r="A32" s="7" t="s">
        <v>40</v>
      </c>
      <c r="B32" s="9">
        <v>6</v>
      </c>
      <c r="C32" s="10">
        <f>C38*15%</f>
        <v>1500000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1000000</v>
      </c>
    </row>
    <row r="33" spans="1:9" ht="18" customHeight="1">
      <c r="A33" s="7" t="s">
        <v>41</v>
      </c>
      <c r="B33" s="9">
        <v>5</v>
      </c>
      <c r="C33" s="10">
        <f>C38*12%</f>
        <v>1200000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500000</v>
      </c>
    </row>
    <row r="34" spans="1:9" ht="18" customHeight="1">
      <c r="A34" s="7" t="s">
        <v>42</v>
      </c>
      <c r="B34" s="9">
        <v>4</v>
      </c>
      <c r="C34" s="10">
        <f>C38*10%</f>
        <v>1000000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800000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600000</v>
      </c>
      <c r="E36" s="9">
        <v>1</v>
      </c>
      <c r="F36" s="9" t="s">
        <v>69</v>
      </c>
      <c r="G36" s="9">
        <v>10</v>
      </c>
      <c r="H36" s="10" t="s">
        <v>69</v>
      </c>
      <c r="I36" s="10">
        <f>C30*67%</f>
        <v>1675000</v>
      </c>
    </row>
    <row r="37" spans="1:9" ht="18" customHeight="1">
      <c r="A37" s="7" t="s">
        <v>45</v>
      </c>
      <c r="B37" s="9">
        <v>1</v>
      </c>
      <c r="C37" s="10">
        <f>C38*4%</f>
        <v>400000</v>
      </c>
      <c r="E37" s="9">
        <v>2</v>
      </c>
      <c r="F37" s="9" t="s">
        <v>71</v>
      </c>
      <c r="G37" s="9">
        <v>5</v>
      </c>
      <c r="H37" s="10" t="s">
        <v>71</v>
      </c>
      <c r="I37" s="10">
        <f>C30*33%</f>
        <v>825000</v>
      </c>
    </row>
    <row r="38" spans="1:8" ht="18" customHeight="1">
      <c r="A38" s="5" t="s">
        <v>4</v>
      </c>
      <c r="B38" s="22"/>
      <c r="C38" s="12">
        <v>10000000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I5" sqref="I5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1.5742187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89</v>
      </c>
      <c r="G1" s="1"/>
      <c r="H1" s="1"/>
      <c r="I1" s="1"/>
    </row>
    <row r="2" spans="2:9" s="30" customFormat="1" ht="29.25" customHeight="1">
      <c r="B2" s="3"/>
      <c r="C2" s="3"/>
      <c r="E2" s="4" t="s">
        <v>90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32</v>
      </c>
      <c r="B4" s="25">
        <v>8.9</v>
      </c>
      <c r="C4" s="17">
        <v>33</v>
      </c>
      <c r="D4" s="45">
        <v>33</v>
      </c>
      <c r="E4" s="15" t="s">
        <v>93</v>
      </c>
      <c r="F4" s="16">
        <v>1</v>
      </c>
      <c r="G4" s="17">
        <v>10</v>
      </c>
      <c r="H4" s="16">
        <v>1</v>
      </c>
      <c r="I4" s="10">
        <f>2500000+600000</f>
        <v>3100000</v>
      </c>
      <c r="L4" s="44"/>
    </row>
    <row r="5" spans="1:12" s="35" customFormat="1" ht="18" customHeight="1">
      <c r="A5" s="18" t="s">
        <v>19</v>
      </c>
      <c r="B5" s="27">
        <v>7.9</v>
      </c>
      <c r="C5" s="14">
        <v>32</v>
      </c>
      <c r="D5" s="45">
        <v>36</v>
      </c>
      <c r="E5" s="15" t="s">
        <v>95</v>
      </c>
      <c r="F5" s="16">
        <v>2</v>
      </c>
      <c r="G5" s="16">
        <v>8</v>
      </c>
      <c r="H5" s="16" t="s">
        <v>28</v>
      </c>
      <c r="I5" s="10">
        <f>1750000+600000</f>
        <v>2350000</v>
      </c>
      <c r="L5" s="44"/>
    </row>
    <row r="6" spans="1:12" s="35" customFormat="1" ht="18" customHeight="1">
      <c r="A6" s="18" t="s">
        <v>21</v>
      </c>
      <c r="B6" s="27">
        <v>13</v>
      </c>
      <c r="C6" s="14">
        <v>32</v>
      </c>
      <c r="D6" s="14">
        <v>32</v>
      </c>
      <c r="E6" s="15"/>
      <c r="F6" s="16">
        <v>3</v>
      </c>
      <c r="G6" s="17">
        <v>6</v>
      </c>
      <c r="H6" s="16" t="s">
        <v>28</v>
      </c>
      <c r="I6" s="10">
        <v>1750000</v>
      </c>
      <c r="L6" s="44"/>
    </row>
    <row r="7" spans="1:12" s="35" customFormat="1" ht="18" customHeight="1">
      <c r="A7" s="13" t="s">
        <v>18</v>
      </c>
      <c r="B7" s="25">
        <v>10.2</v>
      </c>
      <c r="C7" s="17">
        <v>30</v>
      </c>
      <c r="D7" s="45">
        <v>30</v>
      </c>
      <c r="E7" s="15"/>
      <c r="F7" s="16">
        <v>4</v>
      </c>
      <c r="G7" s="17">
        <v>5</v>
      </c>
      <c r="H7" s="16" t="s">
        <v>30</v>
      </c>
      <c r="I7" s="10">
        <v>1100000</v>
      </c>
      <c r="L7" s="44"/>
    </row>
    <row r="8" spans="1:12" s="35" customFormat="1" ht="18" customHeight="1">
      <c r="A8" s="13" t="s">
        <v>15</v>
      </c>
      <c r="B8" s="25">
        <v>21.4</v>
      </c>
      <c r="C8" s="16">
        <v>30</v>
      </c>
      <c r="D8" s="45">
        <v>36</v>
      </c>
      <c r="E8" s="15"/>
      <c r="F8" s="16">
        <v>5</v>
      </c>
      <c r="G8" s="16">
        <v>4</v>
      </c>
      <c r="H8" s="16" t="s">
        <v>30</v>
      </c>
      <c r="I8" s="10">
        <v>1100000</v>
      </c>
      <c r="L8" s="44"/>
    </row>
    <row r="9" spans="1:12" s="35" customFormat="1" ht="18" customHeight="1">
      <c r="A9" s="13" t="s">
        <v>16</v>
      </c>
      <c r="B9" s="25">
        <v>6.6</v>
      </c>
      <c r="C9" s="9">
        <v>29</v>
      </c>
      <c r="D9" s="45">
        <v>33</v>
      </c>
      <c r="E9" s="15" t="s">
        <v>94</v>
      </c>
      <c r="F9" s="16">
        <v>6</v>
      </c>
      <c r="G9" s="16">
        <v>3</v>
      </c>
      <c r="H9" s="16">
        <v>6</v>
      </c>
      <c r="I9" s="10">
        <f>800000+600000</f>
        <v>1400000</v>
      </c>
      <c r="L9" s="44"/>
    </row>
    <row r="10" spans="1:12" s="35" customFormat="1" ht="18" customHeight="1">
      <c r="A10" s="13" t="s">
        <v>27</v>
      </c>
      <c r="B10" s="26">
        <v>25.2</v>
      </c>
      <c r="C10" s="14">
        <v>25</v>
      </c>
      <c r="D10" s="45">
        <v>39</v>
      </c>
      <c r="E10" s="9"/>
      <c r="F10" s="9">
        <v>7</v>
      </c>
      <c r="G10" s="9">
        <v>2</v>
      </c>
      <c r="H10" s="9">
        <v>7</v>
      </c>
      <c r="I10" s="17">
        <v>600000</v>
      </c>
      <c r="L10" s="44"/>
    </row>
    <row r="11" spans="1:12" s="35" customFormat="1" ht="18" customHeight="1">
      <c r="A11" s="13" t="s">
        <v>17</v>
      </c>
      <c r="B11" s="25">
        <v>9.7</v>
      </c>
      <c r="C11" s="9">
        <v>24</v>
      </c>
      <c r="D11" s="45">
        <v>39</v>
      </c>
      <c r="E11" s="15"/>
      <c r="F11" s="17">
        <v>8</v>
      </c>
      <c r="G11" s="16">
        <v>1</v>
      </c>
      <c r="H11" s="16">
        <v>8</v>
      </c>
      <c r="I11" s="16">
        <v>400000</v>
      </c>
      <c r="L11" s="44"/>
    </row>
    <row r="12" spans="1:12" s="35" customFormat="1" ht="18" customHeight="1">
      <c r="A12" s="13" t="s">
        <v>8</v>
      </c>
      <c r="B12" s="26">
        <v>10.4</v>
      </c>
      <c r="C12" s="40">
        <v>23</v>
      </c>
      <c r="D12" s="45">
        <v>40</v>
      </c>
      <c r="E12" s="48" t="s">
        <v>91</v>
      </c>
      <c r="F12" s="9"/>
      <c r="G12" s="9"/>
      <c r="H12" s="9"/>
      <c r="I12" s="10">
        <v>1200000</v>
      </c>
      <c r="L12" s="44"/>
    </row>
    <row r="13" spans="1:12" s="35" customFormat="1" ht="18" customHeight="1">
      <c r="A13" s="13" t="s">
        <v>13</v>
      </c>
      <c r="B13" s="25">
        <v>17.8</v>
      </c>
      <c r="C13" s="16">
        <v>23</v>
      </c>
      <c r="D13" s="45">
        <v>40</v>
      </c>
      <c r="E13" s="15"/>
      <c r="F13" s="16"/>
      <c r="G13" s="16"/>
      <c r="H13" s="9"/>
      <c r="I13" s="10"/>
      <c r="L13" s="44"/>
    </row>
    <row r="14" spans="1:12" s="35" customFormat="1" ht="18" customHeight="1">
      <c r="A14" s="13" t="s">
        <v>12</v>
      </c>
      <c r="B14" s="25">
        <v>9.8</v>
      </c>
      <c r="C14" s="16">
        <v>21</v>
      </c>
      <c r="D14" s="40">
        <v>41</v>
      </c>
      <c r="E14" s="9" t="s">
        <v>92</v>
      </c>
      <c r="F14" s="9"/>
      <c r="G14" s="9"/>
      <c r="H14" s="9"/>
      <c r="I14" s="10">
        <v>600000</v>
      </c>
      <c r="L14" s="44"/>
    </row>
    <row r="15" spans="1:12" s="35" customFormat="1" ht="18" customHeight="1">
      <c r="A15" s="13" t="s">
        <v>9</v>
      </c>
      <c r="B15" s="25">
        <v>26.2</v>
      </c>
      <c r="C15" s="16">
        <v>18</v>
      </c>
      <c r="D15" s="14">
        <v>44</v>
      </c>
      <c r="E15" s="15"/>
      <c r="F15" s="16"/>
      <c r="G15" s="17"/>
      <c r="H15" s="16"/>
      <c r="I15" s="16"/>
      <c r="L15" s="44"/>
    </row>
    <row r="16" spans="1:12" s="35" customFormat="1" ht="18" customHeight="1">
      <c r="A16" s="18" t="s">
        <v>56</v>
      </c>
      <c r="B16" s="27">
        <v>33</v>
      </c>
      <c r="C16" s="14">
        <v>14</v>
      </c>
      <c r="D16" s="45">
        <v>48</v>
      </c>
      <c r="E16" s="15"/>
      <c r="F16" s="16"/>
      <c r="G16" s="16"/>
      <c r="H16" s="16"/>
      <c r="I16" s="10"/>
      <c r="L16" s="44"/>
    </row>
    <row r="17" spans="1:12" s="35" customFormat="1" ht="18" customHeight="1">
      <c r="A17" s="18" t="s">
        <v>20</v>
      </c>
      <c r="B17" s="27">
        <v>15.4</v>
      </c>
      <c r="C17" s="14"/>
      <c r="D17" s="40"/>
      <c r="E17" s="9"/>
      <c r="F17" s="9"/>
      <c r="G17" s="9"/>
      <c r="H17" s="9"/>
      <c r="I17" s="16"/>
      <c r="L17" s="44"/>
    </row>
    <row r="18" spans="1:12" s="35" customFormat="1" ht="18" customHeight="1">
      <c r="A18" s="13" t="s">
        <v>33</v>
      </c>
      <c r="B18" s="25">
        <v>17.5</v>
      </c>
      <c r="C18" s="16"/>
      <c r="D18" s="45"/>
      <c r="E18" s="42"/>
      <c r="F18" s="42"/>
      <c r="G18" s="42"/>
      <c r="H18" s="42"/>
      <c r="I18" s="16"/>
      <c r="L18" s="44"/>
    </row>
    <row r="19" spans="1:12" s="35" customFormat="1" ht="18" customHeight="1">
      <c r="A19" s="18" t="s">
        <v>35</v>
      </c>
      <c r="B19" s="27">
        <v>18.2</v>
      </c>
      <c r="C19" s="14"/>
      <c r="D19" s="45"/>
      <c r="E19" s="15"/>
      <c r="F19" s="16"/>
      <c r="G19" s="16"/>
      <c r="H19" s="16"/>
      <c r="I19" s="10"/>
      <c r="L19" s="44"/>
    </row>
    <row r="20" spans="1:12" s="35" customFormat="1" ht="18" customHeight="1">
      <c r="A20" s="13" t="s">
        <v>11</v>
      </c>
      <c r="B20" s="26">
        <v>18.9</v>
      </c>
      <c r="C20" s="16"/>
      <c r="D20" s="45"/>
      <c r="E20" s="15"/>
      <c r="F20" s="16"/>
      <c r="G20" s="16"/>
      <c r="H20" s="16"/>
      <c r="I20" s="10"/>
      <c r="L20" s="44"/>
    </row>
    <row r="21" spans="1:12" s="35" customFormat="1" ht="18" customHeight="1">
      <c r="A21" s="13" t="s">
        <v>10</v>
      </c>
      <c r="B21" s="25">
        <v>19.8</v>
      </c>
      <c r="C21" s="14"/>
      <c r="D21" s="40"/>
      <c r="E21" s="9"/>
      <c r="F21" s="9"/>
      <c r="G21" s="9"/>
      <c r="H21" s="9"/>
      <c r="I21" s="16"/>
      <c r="J21" s="36"/>
      <c r="L21" s="44"/>
    </row>
    <row r="22" spans="1:12" ht="18" customHeight="1">
      <c r="A22" s="13" t="s">
        <v>14</v>
      </c>
      <c r="B22" s="25">
        <v>20.8</v>
      </c>
      <c r="C22" s="16"/>
      <c r="D22" s="14"/>
      <c r="E22" s="15"/>
      <c r="F22" s="16"/>
      <c r="G22" s="17"/>
      <c r="H22" s="16"/>
      <c r="I22" s="17"/>
      <c r="J22" s="35"/>
      <c r="L22" s="44"/>
    </row>
    <row r="23" spans="1:12" ht="18" customHeight="1">
      <c r="A23" s="13" t="s">
        <v>49</v>
      </c>
      <c r="B23" s="25">
        <v>23.6</v>
      </c>
      <c r="C23" s="16"/>
      <c r="D23" s="40"/>
      <c r="E23" s="9"/>
      <c r="F23" s="9"/>
      <c r="G23" s="9"/>
      <c r="H23" s="9"/>
      <c r="I23" s="10"/>
      <c r="L23" s="44"/>
    </row>
    <row r="24" spans="1:12" ht="18" customHeight="1">
      <c r="A24" s="13" t="s">
        <v>34</v>
      </c>
      <c r="B24" s="25">
        <v>24.2</v>
      </c>
      <c r="C24" s="14"/>
      <c r="D24" s="45"/>
      <c r="E24" s="15"/>
      <c r="F24" s="16"/>
      <c r="G24" s="16"/>
      <c r="H24" s="16"/>
      <c r="I24" s="16"/>
      <c r="J24" s="35"/>
      <c r="L24" s="44"/>
    </row>
    <row r="25" spans="1:12" ht="18" customHeight="1">
      <c r="A25" s="13" t="s">
        <v>25</v>
      </c>
      <c r="B25" s="26">
        <v>29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/>
      <c r="F27" s="20"/>
      <c r="G27" s="20"/>
      <c r="H27" s="20"/>
      <c r="I27" s="28">
        <f>SUM(I4:I25)</f>
        <v>13600000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2500000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2000000</v>
      </c>
    </row>
    <row r="31" spans="1:9" ht="18" customHeight="1">
      <c r="A31" s="7" t="s">
        <v>39</v>
      </c>
      <c r="B31" s="9">
        <v>8</v>
      </c>
      <c r="C31" s="10">
        <f>C38*20%</f>
        <v>2000000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1500000</v>
      </c>
    </row>
    <row r="32" spans="1:9" ht="18" customHeight="1">
      <c r="A32" s="7" t="s">
        <v>40</v>
      </c>
      <c r="B32" s="9">
        <v>6</v>
      </c>
      <c r="C32" s="10">
        <f>C38*15%</f>
        <v>1500000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1000000</v>
      </c>
    </row>
    <row r="33" spans="1:9" ht="18" customHeight="1">
      <c r="A33" s="7" t="s">
        <v>41</v>
      </c>
      <c r="B33" s="9">
        <v>5</v>
      </c>
      <c r="C33" s="10">
        <f>C38*12%</f>
        <v>1200000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500000</v>
      </c>
    </row>
    <row r="34" spans="1:9" ht="18" customHeight="1">
      <c r="A34" s="7" t="s">
        <v>42</v>
      </c>
      <c r="B34" s="9">
        <v>4</v>
      </c>
      <c r="C34" s="10">
        <f>C38*10%</f>
        <v>1000000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800000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600000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1675000</v>
      </c>
    </row>
    <row r="37" spans="1:9" ht="18" customHeight="1">
      <c r="A37" s="7" t="s">
        <v>45</v>
      </c>
      <c r="B37" s="9">
        <v>1</v>
      </c>
      <c r="C37" s="10">
        <f>C38*4%</f>
        <v>400000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825000</v>
      </c>
    </row>
    <row r="38" spans="1:8" ht="18" customHeight="1">
      <c r="A38" s="5" t="s">
        <v>4</v>
      </c>
      <c r="B38" s="22"/>
      <c r="C38" s="12">
        <v>10000000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84</v>
      </c>
      <c r="G1" s="1"/>
      <c r="H1" s="1"/>
      <c r="I1" s="1"/>
    </row>
    <row r="2" spans="2:9" s="30" customFormat="1" ht="29.25" customHeight="1">
      <c r="B2" s="3"/>
      <c r="C2" s="3"/>
      <c r="E2" s="4" t="s">
        <v>88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18</v>
      </c>
      <c r="B4" s="25">
        <v>10.2</v>
      </c>
      <c r="C4" s="17">
        <v>9</v>
      </c>
      <c r="D4" s="45">
        <v>29</v>
      </c>
      <c r="E4" s="15"/>
      <c r="F4" s="16">
        <v>1</v>
      </c>
      <c r="G4" s="17">
        <v>10</v>
      </c>
      <c r="H4" s="16">
        <v>1</v>
      </c>
      <c r="I4" s="10">
        <v>1250000</v>
      </c>
      <c r="L4" s="44"/>
    </row>
    <row r="5" spans="1:12" s="35" customFormat="1" ht="18" customHeight="1">
      <c r="A5" s="13" t="s">
        <v>16</v>
      </c>
      <c r="B5" s="25">
        <v>6.6</v>
      </c>
      <c r="C5" s="9">
        <v>5</v>
      </c>
      <c r="D5" s="45">
        <v>30</v>
      </c>
      <c r="E5" s="15" t="s">
        <v>87</v>
      </c>
      <c r="F5" s="16">
        <v>2</v>
      </c>
      <c r="G5" s="16">
        <v>8</v>
      </c>
      <c r="H5" s="16">
        <v>2</v>
      </c>
      <c r="I5" s="10">
        <f>1000000+300000</f>
        <v>1300000</v>
      </c>
      <c r="L5" s="44"/>
    </row>
    <row r="6" spans="1:12" s="35" customFormat="1" ht="18" customHeight="1">
      <c r="A6" s="18" t="s">
        <v>19</v>
      </c>
      <c r="B6" s="27">
        <v>7.9</v>
      </c>
      <c r="C6" s="14">
        <v>0</v>
      </c>
      <c r="D6" s="45">
        <v>33</v>
      </c>
      <c r="E6" s="15"/>
      <c r="F6" s="16">
        <v>3</v>
      </c>
      <c r="G6" s="16">
        <v>6</v>
      </c>
      <c r="H6" s="16">
        <v>3</v>
      </c>
      <c r="I6" s="10">
        <v>750000</v>
      </c>
      <c r="L6" s="44"/>
    </row>
    <row r="7" spans="1:12" s="35" customFormat="1" ht="18" customHeight="1">
      <c r="A7" s="13" t="s">
        <v>15</v>
      </c>
      <c r="B7" s="25">
        <v>21.4</v>
      </c>
      <c r="C7" s="16">
        <v>-5</v>
      </c>
      <c r="D7" s="45">
        <v>33</v>
      </c>
      <c r="E7" s="15"/>
      <c r="F7" s="16">
        <v>4</v>
      </c>
      <c r="G7" s="16">
        <v>5</v>
      </c>
      <c r="H7" s="16">
        <v>4</v>
      </c>
      <c r="I7" s="10">
        <v>600000</v>
      </c>
      <c r="L7" s="44"/>
    </row>
    <row r="8" spans="1:12" s="35" customFormat="1" ht="18" customHeight="1">
      <c r="A8" s="13" t="s">
        <v>32</v>
      </c>
      <c r="B8" s="25">
        <v>8.9</v>
      </c>
      <c r="C8" s="16">
        <v>-6</v>
      </c>
      <c r="D8" s="45">
        <v>33</v>
      </c>
      <c r="E8" s="15"/>
      <c r="F8" s="16">
        <v>5</v>
      </c>
      <c r="G8" s="16">
        <v>4</v>
      </c>
      <c r="H8" s="16">
        <v>5</v>
      </c>
      <c r="I8" s="16">
        <v>500000</v>
      </c>
      <c r="L8" s="44"/>
    </row>
    <row r="9" spans="1:12" s="35" customFormat="1" ht="18" customHeight="1">
      <c r="A9" s="13" t="s">
        <v>13</v>
      </c>
      <c r="B9" s="25">
        <v>17.8</v>
      </c>
      <c r="C9" s="16">
        <v>-10</v>
      </c>
      <c r="D9" s="45">
        <v>35</v>
      </c>
      <c r="E9" s="15"/>
      <c r="F9" s="16">
        <v>6</v>
      </c>
      <c r="G9" s="16">
        <v>3</v>
      </c>
      <c r="H9" s="9">
        <v>6</v>
      </c>
      <c r="I9" s="10">
        <v>400000</v>
      </c>
      <c r="L9" s="44"/>
    </row>
    <row r="10" spans="1:12" s="35" customFormat="1" ht="18" customHeight="1">
      <c r="A10" s="13" t="s">
        <v>8</v>
      </c>
      <c r="B10" s="26">
        <v>10.4</v>
      </c>
      <c r="C10" s="40">
        <v>-13</v>
      </c>
      <c r="D10" s="45">
        <v>40</v>
      </c>
      <c r="E10" s="15"/>
      <c r="F10" s="9">
        <v>7</v>
      </c>
      <c r="G10" s="9">
        <v>2</v>
      </c>
      <c r="H10" s="9">
        <v>7</v>
      </c>
      <c r="I10" s="10">
        <v>300000</v>
      </c>
      <c r="L10" s="44"/>
    </row>
    <row r="11" spans="1:12" s="35" customFormat="1" ht="18" customHeight="1">
      <c r="A11" s="13" t="s">
        <v>10</v>
      </c>
      <c r="B11" s="25">
        <v>19.8</v>
      </c>
      <c r="C11" s="14">
        <v>-15</v>
      </c>
      <c r="D11" s="40">
        <v>35</v>
      </c>
      <c r="E11" s="9"/>
      <c r="F11" s="9">
        <v>8</v>
      </c>
      <c r="G11" s="9">
        <v>1</v>
      </c>
      <c r="H11" s="9">
        <v>8</v>
      </c>
      <c r="I11" s="16">
        <v>200000</v>
      </c>
      <c r="L11" s="44"/>
    </row>
    <row r="12" spans="1:12" s="35" customFormat="1" ht="18" customHeight="1">
      <c r="A12" s="13" t="s">
        <v>12</v>
      </c>
      <c r="B12" s="25">
        <v>9.8</v>
      </c>
      <c r="C12" s="16">
        <v>-16</v>
      </c>
      <c r="D12" s="40">
        <v>37</v>
      </c>
      <c r="E12" s="9"/>
      <c r="F12" s="9"/>
      <c r="G12" s="9"/>
      <c r="H12" s="9"/>
      <c r="I12" s="10"/>
      <c r="L12" s="44"/>
    </row>
    <row r="13" spans="1:12" s="35" customFormat="1" ht="18" customHeight="1">
      <c r="A13" s="13" t="s">
        <v>49</v>
      </c>
      <c r="B13" s="25">
        <v>23.6</v>
      </c>
      <c r="C13" s="16">
        <v>-16</v>
      </c>
      <c r="D13" s="40">
        <v>41</v>
      </c>
      <c r="E13" s="9"/>
      <c r="F13" s="9"/>
      <c r="G13" s="9"/>
      <c r="H13" s="9"/>
      <c r="I13" s="10"/>
      <c r="L13" s="44"/>
    </row>
    <row r="14" spans="1:12" s="35" customFormat="1" ht="18" customHeight="1">
      <c r="A14" s="18" t="s">
        <v>56</v>
      </c>
      <c r="B14" s="27">
        <v>33</v>
      </c>
      <c r="C14" s="14">
        <v>-30</v>
      </c>
      <c r="D14" s="45">
        <v>45</v>
      </c>
      <c r="E14" s="15"/>
      <c r="F14" s="16"/>
      <c r="G14" s="16"/>
      <c r="H14" s="16"/>
      <c r="I14" s="10"/>
      <c r="L14" s="44"/>
    </row>
    <row r="15" spans="1:12" s="35" customFormat="1" ht="18" customHeight="1">
      <c r="A15" s="13" t="s">
        <v>17</v>
      </c>
      <c r="B15" s="25">
        <v>9.7</v>
      </c>
      <c r="C15" s="9"/>
      <c r="D15" s="45"/>
      <c r="E15" s="15"/>
      <c r="F15" s="17"/>
      <c r="G15" s="16"/>
      <c r="H15" s="16"/>
      <c r="I15" s="16"/>
      <c r="L15" s="44"/>
    </row>
    <row r="16" spans="1:12" s="35" customFormat="1" ht="18" customHeight="1">
      <c r="A16" s="18" t="s">
        <v>21</v>
      </c>
      <c r="B16" s="27">
        <v>13</v>
      </c>
      <c r="C16" s="14"/>
      <c r="D16" s="14"/>
      <c r="E16" s="15"/>
      <c r="F16" s="16"/>
      <c r="G16" s="17"/>
      <c r="H16" s="16"/>
      <c r="I16" s="10"/>
      <c r="L16" s="44"/>
    </row>
    <row r="17" spans="1:12" s="35" customFormat="1" ht="18" customHeight="1">
      <c r="A17" s="18" t="s">
        <v>20</v>
      </c>
      <c r="B17" s="27">
        <v>15.4</v>
      </c>
      <c r="C17" s="14"/>
      <c r="D17" s="40"/>
      <c r="E17" s="9"/>
      <c r="F17" s="9"/>
      <c r="G17" s="9"/>
      <c r="H17" s="9"/>
      <c r="I17" s="16"/>
      <c r="L17" s="44"/>
    </row>
    <row r="18" spans="1:12" s="35" customFormat="1" ht="18" customHeight="1">
      <c r="A18" s="13" t="s">
        <v>33</v>
      </c>
      <c r="B18" s="25">
        <v>17.5</v>
      </c>
      <c r="C18" s="16"/>
      <c r="D18" s="45"/>
      <c r="E18" s="42"/>
      <c r="F18" s="42"/>
      <c r="G18" s="42"/>
      <c r="H18" s="42"/>
      <c r="I18" s="16"/>
      <c r="L18" s="44"/>
    </row>
    <row r="19" spans="1:12" s="35" customFormat="1" ht="18" customHeight="1">
      <c r="A19" s="18" t="s">
        <v>35</v>
      </c>
      <c r="B19" s="27">
        <v>18.2</v>
      </c>
      <c r="C19" s="14"/>
      <c r="D19" s="45"/>
      <c r="E19" s="15"/>
      <c r="F19" s="16"/>
      <c r="G19" s="16"/>
      <c r="H19" s="16"/>
      <c r="I19" s="10"/>
      <c r="L19" s="44"/>
    </row>
    <row r="20" spans="1:12" s="35" customFormat="1" ht="18" customHeight="1">
      <c r="A20" s="13" t="s">
        <v>11</v>
      </c>
      <c r="B20" s="26">
        <v>18.9</v>
      </c>
      <c r="C20" s="16"/>
      <c r="D20" s="45"/>
      <c r="E20" s="15"/>
      <c r="F20" s="16"/>
      <c r="G20" s="16"/>
      <c r="H20" s="16"/>
      <c r="I20" s="10"/>
      <c r="L20" s="44"/>
    </row>
    <row r="21" spans="1:12" s="35" customFormat="1" ht="18" customHeight="1">
      <c r="A21" s="13" t="s">
        <v>14</v>
      </c>
      <c r="B21" s="25">
        <v>20.8</v>
      </c>
      <c r="C21" s="16"/>
      <c r="D21" s="14"/>
      <c r="E21" s="15"/>
      <c r="F21" s="16"/>
      <c r="G21" s="17"/>
      <c r="H21" s="16"/>
      <c r="I21" s="17"/>
      <c r="J21" s="36"/>
      <c r="L21" s="44"/>
    </row>
    <row r="22" spans="1:12" ht="18" customHeight="1">
      <c r="A22" s="13" t="s">
        <v>34</v>
      </c>
      <c r="B22" s="25">
        <v>24.2</v>
      </c>
      <c r="C22" s="14"/>
      <c r="D22" s="45"/>
      <c r="E22" s="15"/>
      <c r="F22" s="16"/>
      <c r="G22" s="16"/>
      <c r="H22" s="16"/>
      <c r="I22" s="16"/>
      <c r="J22" s="35"/>
      <c r="L22" s="44"/>
    </row>
    <row r="23" spans="1:12" ht="18" customHeight="1">
      <c r="A23" s="13" t="s">
        <v>27</v>
      </c>
      <c r="B23" s="26">
        <v>25.2</v>
      </c>
      <c r="C23" s="14"/>
      <c r="D23" s="45"/>
      <c r="E23" s="9"/>
      <c r="F23" s="9"/>
      <c r="G23" s="9"/>
      <c r="H23" s="9"/>
      <c r="I23" s="17"/>
      <c r="L23" s="44"/>
    </row>
    <row r="24" spans="1:12" ht="18" customHeight="1">
      <c r="A24" s="13" t="s">
        <v>9</v>
      </c>
      <c r="B24" s="25">
        <v>26.2</v>
      </c>
      <c r="C24" s="16"/>
      <c r="D24" s="14"/>
      <c r="E24" s="15"/>
      <c r="F24" s="16"/>
      <c r="G24" s="17"/>
      <c r="H24" s="16"/>
      <c r="I24" s="16"/>
      <c r="J24" s="35"/>
      <c r="L24" s="44"/>
    </row>
    <row r="25" spans="1:12" ht="18" customHeight="1">
      <c r="A25" s="13" t="s">
        <v>25</v>
      </c>
      <c r="B25" s="26">
        <v>29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/>
      <c r="F27" s="20"/>
      <c r="G27" s="20"/>
      <c r="H27" s="20"/>
      <c r="I27" s="28">
        <f>SUM(I4:I25)</f>
        <v>5300000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1250000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1000000</v>
      </c>
    </row>
    <row r="31" spans="1:9" ht="18" customHeight="1">
      <c r="A31" s="7" t="s">
        <v>39</v>
      </c>
      <c r="B31" s="9">
        <v>8</v>
      </c>
      <c r="C31" s="10">
        <f>C38*20%</f>
        <v>1000000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750000</v>
      </c>
    </row>
    <row r="32" spans="1:9" ht="18" customHeight="1">
      <c r="A32" s="7" t="s">
        <v>40</v>
      </c>
      <c r="B32" s="9">
        <v>6</v>
      </c>
      <c r="C32" s="10">
        <f>C38*15%</f>
        <v>750000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500000</v>
      </c>
    </row>
    <row r="33" spans="1:9" ht="18" customHeight="1">
      <c r="A33" s="7" t="s">
        <v>41</v>
      </c>
      <c r="B33" s="9">
        <v>5</v>
      </c>
      <c r="C33" s="10">
        <f>C38*12%</f>
        <v>600000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250000</v>
      </c>
    </row>
    <row r="34" spans="1:9" ht="18" customHeight="1">
      <c r="A34" s="7" t="s">
        <v>42</v>
      </c>
      <c r="B34" s="9">
        <v>4</v>
      </c>
      <c r="C34" s="10">
        <f>C38*10%</f>
        <v>500000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400000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300000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837500</v>
      </c>
    </row>
    <row r="37" spans="1:9" ht="18" customHeight="1">
      <c r="A37" s="7" t="s">
        <v>45</v>
      </c>
      <c r="B37" s="9">
        <v>1</v>
      </c>
      <c r="C37" s="10">
        <f>C38*4%</f>
        <v>200000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412500</v>
      </c>
    </row>
    <row r="38" spans="1:8" ht="18" customHeight="1">
      <c r="A38" s="5" t="s">
        <v>4</v>
      </c>
      <c r="B38" s="22"/>
      <c r="C38" s="12">
        <v>5000000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M26"/>
  <sheetViews>
    <sheetView zoomScale="85" zoomScaleNormal="85" zoomScalePageLayoutView="0" workbookViewId="0" topLeftCell="B1">
      <selection activeCell="AD22" sqref="AD22"/>
    </sheetView>
  </sheetViews>
  <sheetFormatPr defaultColWidth="9.140625" defaultRowHeight="12.75"/>
  <cols>
    <col min="1" max="1" width="4.00390625" style="77" hidden="1" customWidth="1"/>
    <col min="2" max="2" width="15.421875" style="77" customWidth="1"/>
    <col min="3" max="3" width="6.421875" style="94" customWidth="1"/>
    <col min="4" max="12" width="3.8515625" style="94" customWidth="1"/>
    <col min="13" max="35" width="3.8515625" style="94" bestFit="1" customWidth="1"/>
    <col min="36" max="36" width="3.28125" style="90" customWidth="1"/>
    <col min="37" max="37" width="4.8515625" style="90" customWidth="1"/>
    <col min="38" max="38" width="5.57421875" style="90" customWidth="1"/>
    <col min="39" max="65" width="3.28125" style="90" customWidth="1"/>
    <col min="66" max="73" width="4.7109375" style="77" customWidth="1"/>
    <col min="74" max="16384" width="9.140625" style="77" customWidth="1"/>
  </cols>
  <sheetData>
    <row r="1" spans="2:65" ht="24.75" customHeight="1">
      <c r="B1" s="206" t="s">
        <v>136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</row>
    <row r="2" spans="2:38" s="78" customFormat="1" ht="66.75" customHeight="1">
      <c r="B2" s="79"/>
      <c r="C2" s="91" t="s">
        <v>104</v>
      </c>
      <c r="D2" s="181" t="s">
        <v>292</v>
      </c>
      <c r="E2" s="181" t="s">
        <v>285</v>
      </c>
      <c r="F2" s="181" t="s">
        <v>284</v>
      </c>
      <c r="G2" s="181" t="s">
        <v>283</v>
      </c>
      <c r="H2" s="181" t="s">
        <v>278</v>
      </c>
      <c r="I2" s="181" t="s">
        <v>265</v>
      </c>
      <c r="J2" s="181" t="s">
        <v>255</v>
      </c>
      <c r="K2" s="181" t="s">
        <v>254</v>
      </c>
      <c r="L2" s="81" t="s">
        <v>240</v>
      </c>
      <c r="M2" s="81" t="s">
        <v>239</v>
      </c>
      <c r="N2" s="81" t="s">
        <v>239</v>
      </c>
      <c r="O2" s="81" t="s">
        <v>226</v>
      </c>
      <c r="P2" s="81" t="s">
        <v>221</v>
      </c>
      <c r="Q2" s="81" t="s">
        <v>216</v>
      </c>
      <c r="R2" s="81" t="s">
        <v>212</v>
      </c>
      <c r="S2" s="81" t="s">
        <v>211</v>
      </c>
      <c r="T2" s="81" t="s">
        <v>210</v>
      </c>
      <c r="U2" s="81" t="s">
        <v>209</v>
      </c>
      <c r="V2" s="81" t="s">
        <v>192</v>
      </c>
      <c r="W2" s="81" t="s">
        <v>187</v>
      </c>
      <c r="X2" s="81" t="s">
        <v>182</v>
      </c>
      <c r="Y2" s="81" t="s">
        <v>106</v>
      </c>
      <c r="Z2" s="81" t="s">
        <v>107</v>
      </c>
      <c r="AA2" s="81" t="s">
        <v>108</v>
      </c>
      <c r="AB2" s="81" t="s">
        <v>109</v>
      </c>
      <c r="AC2" s="81" t="s">
        <v>110</v>
      </c>
      <c r="AD2" s="81" t="s">
        <v>111</v>
      </c>
      <c r="AE2" s="81" t="s">
        <v>137</v>
      </c>
      <c r="AF2" s="81" t="s">
        <v>113</v>
      </c>
      <c r="AG2" s="81" t="s">
        <v>114</v>
      </c>
      <c r="AH2" s="81" t="s">
        <v>115</v>
      </c>
      <c r="AI2" s="81" t="s">
        <v>116</v>
      </c>
      <c r="AJ2" s="81" t="s">
        <v>138</v>
      </c>
      <c r="AK2" s="81" t="s">
        <v>249</v>
      </c>
      <c r="AL2" s="81" t="s">
        <v>250</v>
      </c>
    </row>
    <row r="3" spans="2:65" ht="15">
      <c r="B3" s="147" t="s">
        <v>119</v>
      </c>
      <c r="C3" s="152">
        <f>SUM(D3:AJ3)</f>
        <v>149</v>
      </c>
      <c r="D3" s="153">
        <v>6</v>
      </c>
      <c r="E3" s="153">
        <v>6</v>
      </c>
      <c r="F3" s="153">
        <v>10</v>
      </c>
      <c r="G3" s="153">
        <v>10</v>
      </c>
      <c r="H3" s="190" t="s">
        <v>280</v>
      </c>
      <c r="I3" s="153">
        <v>10</v>
      </c>
      <c r="J3" s="153">
        <v>10</v>
      </c>
      <c r="K3" s="153"/>
      <c r="L3" s="153">
        <v>5</v>
      </c>
      <c r="M3" s="153"/>
      <c r="N3" s="153">
        <v>10</v>
      </c>
      <c r="O3" s="153">
        <v>6</v>
      </c>
      <c r="P3" s="153"/>
      <c r="Q3" s="153">
        <v>8</v>
      </c>
      <c r="R3" s="190" t="s">
        <v>272</v>
      </c>
      <c r="S3" s="153"/>
      <c r="T3" s="153"/>
      <c r="U3" s="153"/>
      <c r="V3" s="153">
        <v>10</v>
      </c>
      <c r="W3" s="190" t="s">
        <v>264</v>
      </c>
      <c r="X3" s="153">
        <v>6</v>
      </c>
      <c r="Y3" s="153">
        <v>5</v>
      </c>
      <c r="Z3" s="153">
        <v>5</v>
      </c>
      <c r="AA3" s="153">
        <v>10</v>
      </c>
      <c r="AB3" s="153">
        <v>6</v>
      </c>
      <c r="AC3" s="190" t="s">
        <v>280</v>
      </c>
      <c r="AD3" s="190" t="s">
        <v>251</v>
      </c>
      <c r="AE3" s="153">
        <v>10</v>
      </c>
      <c r="AF3" s="190" t="s">
        <v>320</v>
      </c>
      <c r="AG3" s="153">
        <v>8</v>
      </c>
      <c r="AH3" s="153">
        <v>8</v>
      </c>
      <c r="AI3" s="153"/>
      <c r="AJ3" s="189" t="s">
        <v>272</v>
      </c>
      <c r="AK3" s="155">
        <f>COUNTIF(E3:AJ3,"&gt;0")</f>
        <v>18</v>
      </c>
      <c r="AL3" s="156">
        <f>SMALL(E3:AJ3,1)</f>
        <v>5</v>
      </c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</row>
    <row r="4" spans="2:64" s="84" customFormat="1" ht="15">
      <c r="B4" s="144" t="s">
        <v>121</v>
      </c>
      <c r="C4" s="152">
        <f>SUM(D4:AJ4)</f>
        <v>113</v>
      </c>
      <c r="D4" s="153"/>
      <c r="E4" s="153">
        <v>4</v>
      </c>
      <c r="F4" s="153"/>
      <c r="G4" s="153"/>
      <c r="H4" s="190" t="s">
        <v>264</v>
      </c>
      <c r="I4" s="153"/>
      <c r="J4" s="153">
        <v>8</v>
      </c>
      <c r="K4" s="153">
        <v>10</v>
      </c>
      <c r="L4" s="153">
        <v>8</v>
      </c>
      <c r="M4" s="153"/>
      <c r="N4" s="153"/>
      <c r="O4" s="190" t="s">
        <v>251</v>
      </c>
      <c r="P4" s="153">
        <v>4</v>
      </c>
      <c r="Q4" s="153">
        <v>5</v>
      </c>
      <c r="R4" s="190" t="s">
        <v>251</v>
      </c>
      <c r="S4" s="190" t="s">
        <v>280</v>
      </c>
      <c r="T4" s="153"/>
      <c r="U4" s="153">
        <v>10</v>
      </c>
      <c r="V4" s="153">
        <v>5</v>
      </c>
      <c r="W4" s="153">
        <v>5</v>
      </c>
      <c r="X4" s="153">
        <v>5</v>
      </c>
      <c r="Y4" s="153">
        <v>10</v>
      </c>
      <c r="Z4" s="153">
        <v>4</v>
      </c>
      <c r="AA4" s="153">
        <v>5</v>
      </c>
      <c r="AB4" s="153"/>
      <c r="AC4" s="153">
        <v>6</v>
      </c>
      <c r="AD4" s="153">
        <v>5</v>
      </c>
      <c r="AE4" s="153"/>
      <c r="AF4" s="153"/>
      <c r="AG4" s="153">
        <v>5</v>
      </c>
      <c r="AH4" s="153"/>
      <c r="AI4" s="153">
        <v>8</v>
      </c>
      <c r="AJ4" s="157">
        <v>6</v>
      </c>
      <c r="AK4" s="155">
        <f>COUNTIF(E4:AJ4,"&gt;0")</f>
        <v>18</v>
      </c>
      <c r="AL4" s="156">
        <f>SMALL(E4:AJ4,1)</f>
        <v>4</v>
      </c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2:65" ht="15">
      <c r="B5" s="144" t="s">
        <v>124</v>
      </c>
      <c r="C5" s="152">
        <f>SUM(D5:AJ5)</f>
        <v>111</v>
      </c>
      <c r="D5" s="153"/>
      <c r="E5" s="153">
        <v>3</v>
      </c>
      <c r="F5" s="153"/>
      <c r="G5" s="153"/>
      <c r="H5" s="153">
        <v>10</v>
      </c>
      <c r="I5" s="153"/>
      <c r="J5" s="153">
        <v>1</v>
      </c>
      <c r="K5" s="153">
        <v>6</v>
      </c>
      <c r="L5" s="153">
        <v>10</v>
      </c>
      <c r="M5" s="153">
        <v>5</v>
      </c>
      <c r="N5" s="153">
        <v>5</v>
      </c>
      <c r="O5" s="153"/>
      <c r="P5" s="153">
        <v>10</v>
      </c>
      <c r="Q5" s="153"/>
      <c r="R5" s="153">
        <v>6</v>
      </c>
      <c r="S5" s="153"/>
      <c r="T5" s="153">
        <v>10</v>
      </c>
      <c r="U5" s="153">
        <v>5</v>
      </c>
      <c r="V5" s="153"/>
      <c r="W5" s="153">
        <v>6</v>
      </c>
      <c r="X5" s="153">
        <v>2</v>
      </c>
      <c r="Y5" s="153"/>
      <c r="Z5" s="153">
        <v>3</v>
      </c>
      <c r="AA5" s="153">
        <v>8</v>
      </c>
      <c r="AB5" s="153"/>
      <c r="AC5" s="153"/>
      <c r="AD5" s="153">
        <v>10</v>
      </c>
      <c r="AE5" s="153">
        <v>10</v>
      </c>
      <c r="AF5" s="153"/>
      <c r="AG5" s="153"/>
      <c r="AH5" s="153"/>
      <c r="AI5" s="153">
        <v>1</v>
      </c>
      <c r="AJ5" s="157"/>
      <c r="AK5" s="155">
        <f>COUNTIF(E5:AJ5,"&gt;0")</f>
        <v>18</v>
      </c>
      <c r="AL5" s="156">
        <f>SMALL(E5:AJ5,1)</f>
        <v>1</v>
      </c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</row>
    <row r="6" spans="2:65" ht="15">
      <c r="B6" s="147" t="s">
        <v>125</v>
      </c>
      <c r="C6" s="152">
        <f>SUM(D6:AJ6)</f>
        <v>111</v>
      </c>
      <c r="D6" s="153">
        <v>2</v>
      </c>
      <c r="E6" s="153">
        <v>10</v>
      </c>
      <c r="F6" s="153">
        <v>8</v>
      </c>
      <c r="G6" s="190" t="s">
        <v>251</v>
      </c>
      <c r="H6" s="153"/>
      <c r="I6" s="153">
        <v>4</v>
      </c>
      <c r="J6" s="153">
        <v>4</v>
      </c>
      <c r="K6" s="153">
        <v>8</v>
      </c>
      <c r="L6" s="153"/>
      <c r="M6" s="153"/>
      <c r="N6" s="153">
        <v>6</v>
      </c>
      <c r="O6" s="153">
        <v>8</v>
      </c>
      <c r="P6" s="153"/>
      <c r="Q6" s="153">
        <v>10</v>
      </c>
      <c r="R6" s="153"/>
      <c r="S6" s="153">
        <v>10</v>
      </c>
      <c r="T6" s="153"/>
      <c r="U6" s="153">
        <v>8</v>
      </c>
      <c r="V6" s="153">
        <v>3</v>
      </c>
      <c r="W6" s="153">
        <v>3</v>
      </c>
      <c r="X6" s="153"/>
      <c r="Y6" s="153">
        <v>10</v>
      </c>
      <c r="Z6" s="153">
        <v>2</v>
      </c>
      <c r="AA6" s="153"/>
      <c r="AB6" s="153">
        <v>4</v>
      </c>
      <c r="AC6" s="153"/>
      <c r="AD6" s="153">
        <v>2</v>
      </c>
      <c r="AE6" s="153">
        <v>5</v>
      </c>
      <c r="AF6" s="153"/>
      <c r="AG6" s="153"/>
      <c r="AH6" s="190" t="s">
        <v>251</v>
      </c>
      <c r="AI6" s="153"/>
      <c r="AJ6" s="157">
        <v>4</v>
      </c>
      <c r="AK6" s="155">
        <f>COUNTIF(E6:AJ6,"&gt;0")</f>
        <v>18</v>
      </c>
      <c r="AL6" s="156">
        <f>SMALL(E6:AJ6,1)</f>
        <v>2</v>
      </c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</row>
    <row r="7" spans="2:65" ht="15">
      <c r="B7" s="147" t="s">
        <v>134</v>
      </c>
      <c r="C7" s="152">
        <f>SUM(D7:AJ7)</f>
        <v>108</v>
      </c>
      <c r="D7" s="153">
        <v>2</v>
      </c>
      <c r="E7" s="153">
        <v>5</v>
      </c>
      <c r="F7" s="190" t="s">
        <v>272</v>
      </c>
      <c r="G7" s="153">
        <v>4</v>
      </c>
      <c r="H7" s="153"/>
      <c r="I7" s="153"/>
      <c r="J7" s="153">
        <v>6</v>
      </c>
      <c r="K7" s="153">
        <v>4</v>
      </c>
      <c r="L7" s="153">
        <v>6</v>
      </c>
      <c r="M7" s="153">
        <v>10</v>
      </c>
      <c r="N7" s="153">
        <v>4</v>
      </c>
      <c r="O7" s="153">
        <v>5</v>
      </c>
      <c r="P7" s="153"/>
      <c r="Q7" s="190" t="s">
        <v>264</v>
      </c>
      <c r="R7" s="153">
        <v>4</v>
      </c>
      <c r="S7" s="153">
        <v>10</v>
      </c>
      <c r="T7" s="153"/>
      <c r="U7" s="153"/>
      <c r="V7" s="153"/>
      <c r="W7" s="190" t="s">
        <v>251</v>
      </c>
      <c r="X7" s="153">
        <v>4</v>
      </c>
      <c r="Y7" s="153"/>
      <c r="Z7" s="153">
        <v>10</v>
      </c>
      <c r="AA7" s="153">
        <v>4</v>
      </c>
      <c r="AB7" s="190" t="s">
        <v>272</v>
      </c>
      <c r="AC7" s="153">
        <v>3</v>
      </c>
      <c r="AD7" s="190" t="s">
        <v>272</v>
      </c>
      <c r="AE7" s="153">
        <v>5</v>
      </c>
      <c r="AF7" s="153">
        <v>4</v>
      </c>
      <c r="AG7" s="153">
        <v>10</v>
      </c>
      <c r="AH7" s="153"/>
      <c r="AI7" s="153"/>
      <c r="AJ7" s="154">
        <v>8</v>
      </c>
      <c r="AK7" s="155">
        <f>COUNTIF(E7:AJ7,"&gt;0")</f>
        <v>18</v>
      </c>
      <c r="AL7" s="156">
        <f>SMALL(E7:AJ7,1)</f>
        <v>3</v>
      </c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2:65" ht="15">
      <c r="B8" s="147" t="s">
        <v>118</v>
      </c>
      <c r="C8" s="152">
        <f>SUM(D8:AJ8)</f>
        <v>103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>
        <v>2</v>
      </c>
      <c r="O8" s="153">
        <v>4</v>
      </c>
      <c r="P8" s="153">
        <v>8</v>
      </c>
      <c r="Q8" s="153">
        <v>4</v>
      </c>
      <c r="R8" s="153">
        <v>10</v>
      </c>
      <c r="S8" s="153">
        <v>6</v>
      </c>
      <c r="T8" s="153"/>
      <c r="U8" s="153"/>
      <c r="V8" s="153"/>
      <c r="W8" s="153"/>
      <c r="X8" s="153">
        <v>8</v>
      </c>
      <c r="Y8" s="153">
        <v>5</v>
      </c>
      <c r="Z8" s="153">
        <v>8</v>
      </c>
      <c r="AA8" s="153">
        <v>6</v>
      </c>
      <c r="AB8" s="153">
        <v>8</v>
      </c>
      <c r="AC8" s="153">
        <v>8</v>
      </c>
      <c r="AD8" s="153"/>
      <c r="AE8" s="153"/>
      <c r="AF8" s="153">
        <v>10</v>
      </c>
      <c r="AG8" s="153">
        <v>6</v>
      </c>
      <c r="AH8" s="153">
        <v>10</v>
      </c>
      <c r="AI8" s="153"/>
      <c r="AJ8" s="154"/>
      <c r="AK8" s="155">
        <f>COUNTIF(E8:AJ8,"&gt;0")</f>
        <v>15</v>
      </c>
      <c r="AL8" s="156">
        <f>SMALL(E8:AJ8,1)</f>
        <v>2</v>
      </c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</row>
    <row r="9" spans="2:65" ht="15">
      <c r="B9" s="144" t="s">
        <v>122</v>
      </c>
      <c r="C9" s="152">
        <f>SUM(D9:AJ9)</f>
        <v>100</v>
      </c>
      <c r="D9" s="153"/>
      <c r="E9" s="153">
        <v>8</v>
      </c>
      <c r="F9" s="153">
        <v>2</v>
      </c>
      <c r="G9" s="153">
        <v>3</v>
      </c>
      <c r="H9" s="153">
        <v>6</v>
      </c>
      <c r="I9" s="153">
        <v>6</v>
      </c>
      <c r="J9" s="153">
        <v>3</v>
      </c>
      <c r="K9" s="153"/>
      <c r="L9" s="153"/>
      <c r="M9" s="153">
        <v>10</v>
      </c>
      <c r="N9" s="153">
        <v>3</v>
      </c>
      <c r="O9" s="153"/>
      <c r="P9" s="153">
        <v>2</v>
      </c>
      <c r="Q9" s="190" t="s">
        <v>251</v>
      </c>
      <c r="R9" s="153">
        <v>8</v>
      </c>
      <c r="S9" s="153"/>
      <c r="T9" s="153"/>
      <c r="U9" s="153"/>
      <c r="V9" s="153">
        <v>6</v>
      </c>
      <c r="W9" s="153"/>
      <c r="X9" s="153">
        <v>10</v>
      </c>
      <c r="Y9" s="153"/>
      <c r="Z9" s="153"/>
      <c r="AA9" s="190" t="s">
        <v>264</v>
      </c>
      <c r="AB9" s="153">
        <v>5</v>
      </c>
      <c r="AC9" s="190" t="s">
        <v>264</v>
      </c>
      <c r="AD9" s="153"/>
      <c r="AE9" s="153">
        <v>5</v>
      </c>
      <c r="AF9" s="153">
        <v>8</v>
      </c>
      <c r="AG9" s="190" t="s">
        <v>264</v>
      </c>
      <c r="AH9" s="153">
        <v>6</v>
      </c>
      <c r="AI9" s="153">
        <v>4</v>
      </c>
      <c r="AJ9" s="157">
        <v>5</v>
      </c>
      <c r="AK9" s="155">
        <f>COUNTIF(E9:AJ9,"&gt;0")</f>
        <v>18</v>
      </c>
      <c r="AL9" s="156">
        <f>SMALL(E9:AJ9,1)</f>
        <v>2</v>
      </c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</row>
    <row r="10" spans="2:65" ht="15">
      <c r="B10" s="144" t="s">
        <v>123</v>
      </c>
      <c r="C10" s="152">
        <f>SUM(D10:AJ10)</f>
        <v>74</v>
      </c>
      <c r="D10" s="153"/>
      <c r="E10" s="153"/>
      <c r="F10" s="153">
        <v>1</v>
      </c>
      <c r="G10" s="153"/>
      <c r="H10" s="153"/>
      <c r="I10" s="153">
        <v>5</v>
      </c>
      <c r="J10" s="153">
        <v>2</v>
      </c>
      <c r="K10" s="153"/>
      <c r="L10" s="153">
        <v>1</v>
      </c>
      <c r="M10" s="153"/>
      <c r="N10" s="153"/>
      <c r="O10" s="153">
        <v>3</v>
      </c>
      <c r="P10" s="153"/>
      <c r="Q10" s="153"/>
      <c r="R10" s="153">
        <v>5</v>
      </c>
      <c r="S10" s="153">
        <v>4</v>
      </c>
      <c r="T10" s="153">
        <v>8</v>
      </c>
      <c r="U10" s="153">
        <v>4</v>
      </c>
      <c r="V10" s="153">
        <v>4</v>
      </c>
      <c r="W10" s="153"/>
      <c r="X10" s="153"/>
      <c r="Y10" s="153"/>
      <c r="Z10" s="153"/>
      <c r="AA10" s="153">
        <v>3</v>
      </c>
      <c r="AB10" s="153"/>
      <c r="AC10" s="153">
        <v>10</v>
      </c>
      <c r="AD10" s="153">
        <v>6</v>
      </c>
      <c r="AE10" s="153">
        <v>10</v>
      </c>
      <c r="AF10" s="153"/>
      <c r="AG10" s="153">
        <v>1</v>
      </c>
      <c r="AH10" s="153"/>
      <c r="AI10" s="153">
        <v>6</v>
      </c>
      <c r="AJ10" s="157">
        <v>1</v>
      </c>
      <c r="AK10" s="155">
        <f>COUNTIF(E10:AJ10,"&gt;0")</f>
        <v>17</v>
      </c>
      <c r="AL10" s="156">
        <f>SMALL(E10:AJ10,1)</f>
        <v>1</v>
      </c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</row>
    <row r="11" spans="2:64" s="86" customFormat="1" ht="15">
      <c r="B11" s="144" t="s">
        <v>139</v>
      </c>
      <c r="C11" s="152">
        <f>SUM(D11:AJ11)</f>
        <v>58</v>
      </c>
      <c r="D11" s="153"/>
      <c r="E11" s="153">
        <v>2</v>
      </c>
      <c r="F11" s="153"/>
      <c r="G11" s="153"/>
      <c r="H11" s="153"/>
      <c r="I11" s="153"/>
      <c r="J11" s="153"/>
      <c r="K11" s="153"/>
      <c r="L11" s="153">
        <v>4</v>
      </c>
      <c r="M11" s="153">
        <v>5</v>
      </c>
      <c r="N11" s="153">
        <v>8</v>
      </c>
      <c r="O11" s="153">
        <v>10</v>
      </c>
      <c r="P11" s="153"/>
      <c r="Q11" s="153">
        <v>6</v>
      </c>
      <c r="R11" s="153"/>
      <c r="S11" s="153"/>
      <c r="T11" s="153"/>
      <c r="U11" s="153"/>
      <c r="V11" s="153">
        <v>8</v>
      </c>
      <c r="W11" s="153"/>
      <c r="X11" s="153"/>
      <c r="Y11" s="153"/>
      <c r="Z11" s="153"/>
      <c r="AA11" s="153"/>
      <c r="AB11" s="153"/>
      <c r="AC11" s="153">
        <v>5</v>
      </c>
      <c r="AD11" s="153"/>
      <c r="AE11" s="153"/>
      <c r="AF11" s="153"/>
      <c r="AG11" s="153"/>
      <c r="AH11" s="153"/>
      <c r="AI11" s="153"/>
      <c r="AJ11" s="157">
        <v>10</v>
      </c>
      <c r="AK11" s="155">
        <f>COUNTIF(E11:AJ11,"&gt;0")</f>
        <v>9</v>
      </c>
      <c r="AL11" s="156">
        <f>SMALL(E11:AJ11,1)</f>
        <v>2</v>
      </c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2:65" ht="15">
      <c r="B12" s="144" t="s">
        <v>132</v>
      </c>
      <c r="C12" s="152">
        <f>SUM(D12:AJ12)</f>
        <v>49</v>
      </c>
      <c r="D12" s="153"/>
      <c r="E12" s="153"/>
      <c r="F12" s="153"/>
      <c r="G12" s="153"/>
      <c r="H12" s="153">
        <v>8</v>
      </c>
      <c r="I12" s="153">
        <v>1</v>
      </c>
      <c r="J12" s="153"/>
      <c r="K12" s="153"/>
      <c r="L12" s="153">
        <v>3</v>
      </c>
      <c r="M12" s="153">
        <v>10</v>
      </c>
      <c r="N12" s="153">
        <v>1</v>
      </c>
      <c r="O12" s="153"/>
      <c r="P12" s="153">
        <v>6</v>
      </c>
      <c r="Q12" s="153"/>
      <c r="R12" s="153"/>
      <c r="S12" s="153"/>
      <c r="T12" s="153">
        <v>4</v>
      </c>
      <c r="U12" s="153">
        <v>6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>
        <v>5</v>
      </c>
      <c r="AF12" s="153"/>
      <c r="AG12" s="153"/>
      <c r="AH12" s="153"/>
      <c r="AI12" s="153">
        <v>5</v>
      </c>
      <c r="AJ12" s="157"/>
      <c r="AK12" s="155">
        <f>COUNTIF(E12:AJ12,"&gt;0")</f>
        <v>10</v>
      </c>
      <c r="AL12" s="156">
        <f>SMALL(E12:AJ12,1)</f>
        <v>1</v>
      </c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</row>
    <row r="13" spans="2:65" ht="15">
      <c r="B13" s="144" t="s">
        <v>128</v>
      </c>
      <c r="C13" s="152">
        <f>SUM(D13:AJ13)</f>
        <v>43</v>
      </c>
      <c r="D13" s="153"/>
      <c r="E13" s="153"/>
      <c r="F13" s="153">
        <v>6</v>
      </c>
      <c r="G13" s="153">
        <v>8</v>
      </c>
      <c r="H13" s="153">
        <v>1</v>
      </c>
      <c r="I13" s="153"/>
      <c r="J13" s="153"/>
      <c r="K13" s="153"/>
      <c r="L13" s="153"/>
      <c r="M13" s="153"/>
      <c r="N13" s="153"/>
      <c r="O13" s="153">
        <v>2</v>
      </c>
      <c r="P13" s="153">
        <v>3</v>
      </c>
      <c r="Q13" s="153">
        <v>3</v>
      </c>
      <c r="R13" s="153"/>
      <c r="S13" s="153">
        <v>6</v>
      </c>
      <c r="T13" s="153"/>
      <c r="U13" s="153"/>
      <c r="V13" s="153">
        <v>2</v>
      </c>
      <c r="W13" s="153"/>
      <c r="X13" s="153">
        <v>3</v>
      </c>
      <c r="Y13" s="153"/>
      <c r="Z13" s="153">
        <v>1</v>
      </c>
      <c r="AA13" s="153"/>
      <c r="AB13" s="153"/>
      <c r="AC13" s="153"/>
      <c r="AD13" s="153"/>
      <c r="AE13" s="153"/>
      <c r="AF13" s="153">
        <v>1</v>
      </c>
      <c r="AG13" s="153"/>
      <c r="AH13" s="153">
        <v>4</v>
      </c>
      <c r="AI13" s="153">
        <v>3</v>
      </c>
      <c r="AJ13" s="157"/>
      <c r="AK13" s="155">
        <f>COUNTIF(E13:AJ13,"&gt;0")</f>
        <v>13</v>
      </c>
      <c r="AL13" s="156">
        <f>SMALL(E13:AJ13,1)</f>
        <v>1</v>
      </c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77"/>
    </row>
    <row r="14" spans="2:64" s="86" customFormat="1" ht="15">
      <c r="B14" s="147" t="s">
        <v>260</v>
      </c>
      <c r="C14" s="152">
        <f>SUM(D14:AJ14)</f>
        <v>42</v>
      </c>
      <c r="D14" s="153"/>
      <c r="E14" s="153"/>
      <c r="F14" s="153">
        <v>4</v>
      </c>
      <c r="G14" s="153">
        <v>2</v>
      </c>
      <c r="H14" s="153"/>
      <c r="I14" s="153">
        <v>3</v>
      </c>
      <c r="J14" s="153"/>
      <c r="K14" s="153">
        <v>5</v>
      </c>
      <c r="L14" s="153"/>
      <c r="M14" s="153"/>
      <c r="N14" s="153"/>
      <c r="O14" s="153"/>
      <c r="P14" s="153">
        <v>5</v>
      </c>
      <c r="Q14" s="153"/>
      <c r="R14" s="153">
        <v>2</v>
      </c>
      <c r="S14" s="153"/>
      <c r="T14" s="153"/>
      <c r="U14" s="153">
        <v>2</v>
      </c>
      <c r="V14" s="153"/>
      <c r="W14" s="153">
        <v>8</v>
      </c>
      <c r="X14" s="153">
        <v>1</v>
      </c>
      <c r="Y14" s="153"/>
      <c r="Z14" s="153"/>
      <c r="AA14" s="153"/>
      <c r="AB14" s="153">
        <v>1</v>
      </c>
      <c r="AC14" s="153"/>
      <c r="AD14" s="153"/>
      <c r="AE14" s="153"/>
      <c r="AF14" s="153">
        <v>3</v>
      </c>
      <c r="AG14" s="153">
        <v>4</v>
      </c>
      <c r="AH14" s="153"/>
      <c r="AI14" s="153"/>
      <c r="AJ14" s="154">
        <v>2</v>
      </c>
      <c r="AK14" s="155">
        <f>COUNTIF(E14:AJ14,"&gt;0")</f>
        <v>13</v>
      </c>
      <c r="AL14" s="156">
        <f>SMALL(E14:AJ14,1)</f>
        <v>1</v>
      </c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2:65" ht="15">
      <c r="B15" s="147" t="s">
        <v>127</v>
      </c>
      <c r="C15" s="152">
        <f>SUM(D15:AJ15)</f>
        <v>39</v>
      </c>
      <c r="D15" s="153">
        <v>4</v>
      </c>
      <c r="E15" s="153"/>
      <c r="F15" s="153"/>
      <c r="G15" s="153">
        <v>5</v>
      </c>
      <c r="H15" s="153">
        <v>3</v>
      </c>
      <c r="I15" s="153"/>
      <c r="J15" s="153">
        <v>5</v>
      </c>
      <c r="K15" s="153"/>
      <c r="L15" s="153">
        <v>2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>
        <v>4</v>
      </c>
      <c r="X15" s="153"/>
      <c r="Y15" s="153"/>
      <c r="Z15" s="153"/>
      <c r="AA15" s="153"/>
      <c r="AB15" s="153">
        <v>10</v>
      </c>
      <c r="AC15" s="153"/>
      <c r="AD15" s="153">
        <v>4</v>
      </c>
      <c r="AE15" s="153"/>
      <c r="AF15" s="153"/>
      <c r="AG15" s="153"/>
      <c r="AH15" s="153"/>
      <c r="AI15" s="153">
        <v>2</v>
      </c>
      <c r="AJ15" s="157"/>
      <c r="AK15" s="155">
        <f>COUNTIF(E15:AJ15,"&gt;0")</f>
        <v>8</v>
      </c>
      <c r="AL15" s="156">
        <f>SMALL(E15:AJ15,1)</f>
        <v>2</v>
      </c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</row>
    <row r="16" spans="2:65" ht="15">
      <c r="B16" s="144" t="s">
        <v>131</v>
      </c>
      <c r="C16" s="152">
        <f>SUM(D16:AJ16)</f>
        <v>33</v>
      </c>
      <c r="D16" s="153"/>
      <c r="E16" s="153">
        <v>1</v>
      </c>
      <c r="F16" s="153"/>
      <c r="G16" s="153"/>
      <c r="H16" s="153">
        <v>5</v>
      </c>
      <c r="I16" s="153"/>
      <c r="J16" s="153"/>
      <c r="K16" s="153"/>
      <c r="L16" s="153"/>
      <c r="M16" s="153">
        <v>5</v>
      </c>
      <c r="N16" s="153"/>
      <c r="O16" s="153"/>
      <c r="P16" s="153"/>
      <c r="Q16" s="153"/>
      <c r="R16" s="153"/>
      <c r="S16" s="153">
        <v>2</v>
      </c>
      <c r="T16" s="153">
        <v>5</v>
      </c>
      <c r="U16" s="153"/>
      <c r="V16" s="153"/>
      <c r="W16" s="153">
        <v>10</v>
      </c>
      <c r="X16" s="153"/>
      <c r="Y16" s="153"/>
      <c r="Z16" s="153"/>
      <c r="AA16" s="153">
        <v>1</v>
      </c>
      <c r="AB16" s="153"/>
      <c r="AC16" s="153">
        <v>1</v>
      </c>
      <c r="AD16" s="153"/>
      <c r="AE16" s="153"/>
      <c r="AF16" s="153"/>
      <c r="AG16" s="153"/>
      <c r="AH16" s="153">
        <v>3</v>
      </c>
      <c r="AI16" s="153"/>
      <c r="AJ16" s="157"/>
      <c r="AK16" s="155">
        <f>COUNTIF(E16:AJ16,"&gt;0")</f>
        <v>9</v>
      </c>
      <c r="AL16" s="156">
        <f>SMALL(E16:AJ16,1)</f>
        <v>1</v>
      </c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</row>
    <row r="17" spans="2:65" ht="15">
      <c r="B17" s="147" t="s">
        <v>261</v>
      </c>
      <c r="C17" s="152">
        <f>SUM(D17:AJ17)</f>
        <v>28</v>
      </c>
      <c r="D17" s="153"/>
      <c r="E17" s="153"/>
      <c r="F17" s="153"/>
      <c r="G17" s="153"/>
      <c r="H17" s="153"/>
      <c r="I17" s="153">
        <v>8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>
        <v>6</v>
      </c>
      <c r="U17" s="153">
        <v>3</v>
      </c>
      <c r="V17" s="153"/>
      <c r="W17" s="153"/>
      <c r="X17" s="153"/>
      <c r="Y17" s="153"/>
      <c r="Z17" s="153"/>
      <c r="AA17" s="153"/>
      <c r="AB17" s="153"/>
      <c r="AC17" s="153"/>
      <c r="AD17" s="153">
        <v>8</v>
      </c>
      <c r="AE17" s="153"/>
      <c r="AF17" s="153"/>
      <c r="AG17" s="153">
        <v>3</v>
      </c>
      <c r="AH17" s="153"/>
      <c r="AI17" s="153"/>
      <c r="AJ17" s="157"/>
      <c r="AK17" s="155">
        <f>COUNTIF(E17:AJ17,"&gt;0")</f>
        <v>5</v>
      </c>
      <c r="AL17" s="156">
        <f>SMALL(E17:AJ17,1)</f>
        <v>3</v>
      </c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</row>
    <row r="18" spans="2:65" ht="15">
      <c r="B18" s="147" t="s">
        <v>133</v>
      </c>
      <c r="C18" s="152">
        <f>SUM(D18:AJ18)</f>
        <v>20</v>
      </c>
      <c r="D18" s="153"/>
      <c r="E18" s="153"/>
      <c r="F18" s="153"/>
      <c r="G18" s="153">
        <v>6</v>
      </c>
      <c r="H18" s="153"/>
      <c r="I18" s="153">
        <v>2</v>
      </c>
      <c r="J18" s="153"/>
      <c r="K18" s="153"/>
      <c r="L18" s="153"/>
      <c r="M18" s="153">
        <v>10</v>
      </c>
      <c r="N18" s="153"/>
      <c r="O18" s="153"/>
      <c r="P18" s="153"/>
      <c r="Q18" s="153"/>
      <c r="R18" s="153"/>
      <c r="S18" s="153">
        <v>2</v>
      </c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7"/>
      <c r="AK18" s="155">
        <f>COUNTIF(E18:AJ18,"&gt;0")</f>
        <v>4</v>
      </c>
      <c r="AL18" s="156">
        <f>SMALL(E18:AJ18,1)</f>
        <v>2</v>
      </c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</row>
    <row r="19" spans="2:65" ht="15">
      <c r="B19" s="144" t="s">
        <v>126</v>
      </c>
      <c r="C19" s="152">
        <f>SUM(D19:AJ19)</f>
        <v>16</v>
      </c>
      <c r="D19" s="153"/>
      <c r="E19" s="153"/>
      <c r="F19" s="153">
        <v>5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>
        <v>1</v>
      </c>
      <c r="W19" s="153"/>
      <c r="X19" s="153"/>
      <c r="Y19" s="153">
        <v>10</v>
      </c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7"/>
      <c r="AK19" s="155">
        <f>COUNTIF(E19:AJ19,"&gt;0")</f>
        <v>3</v>
      </c>
      <c r="AL19" s="156">
        <f>SMALL(E19:AJ19,1)</f>
        <v>1</v>
      </c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</row>
    <row r="20" spans="2:65" ht="15">
      <c r="B20" s="144" t="s">
        <v>135</v>
      </c>
      <c r="C20" s="152">
        <f>SUM(D20:AJ20)</f>
        <v>0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7"/>
      <c r="AK20" s="155">
        <f>COUNTIF(E20:AJ20,"&gt;0")</f>
        <v>0</v>
      </c>
      <c r="AL20" s="156" t="e">
        <f>SMALL(E20:AJ20,1)</f>
        <v>#NUM!</v>
      </c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</row>
    <row r="22" spans="3:65" ht="15">
      <c r="C22" s="92" t="s">
        <v>286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</row>
    <row r="24" spans="3:10" ht="15">
      <c r="C24" s="92" t="s">
        <v>293</v>
      </c>
      <c r="D24" s="197"/>
      <c r="E24" s="197"/>
      <c r="F24" s="197"/>
      <c r="G24" s="197">
        <v>1</v>
      </c>
      <c r="H24" s="197"/>
      <c r="I24" s="92" t="s">
        <v>294</v>
      </c>
      <c r="J24" s="197"/>
    </row>
    <row r="25" spans="3:10" ht="15">
      <c r="C25" s="197"/>
      <c r="D25" s="197"/>
      <c r="E25" s="197"/>
      <c r="F25" s="197"/>
      <c r="G25" s="197">
        <v>2</v>
      </c>
      <c r="H25" s="197"/>
      <c r="I25" s="92" t="s">
        <v>295</v>
      </c>
      <c r="J25" s="197"/>
    </row>
    <row r="26" spans="3:10" ht="15">
      <c r="C26" s="197"/>
      <c r="D26" s="197"/>
      <c r="E26" s="197"/>
      <c r="F26" s="197"/>
      <c r="G26" s="198" t="s">
        <v>116</v>
      </c>
      <c r="H26" s="197"/>
      <c r="I26" s="92" t="s">
        <v>296</v>
      </c>
      <c r="J26" s="197"/>
    </row>
  </sheetData>
  <sheetProtection/>
  <autoFilter ref="C2:C20">
    <sortState ref="C3:C26">
      <sortCondition descending="1" sortBy="value" ref="C3:C26"/>
    </sortState>
  </autoFilter>
  <mergeCells count="1">
    <mergeCell ref="B1:BM1"/>
  </mergeCells>
  <printOptions horizontalCentered="1" verticalCentered="1"/>
  <pageMargins left="0.3937007874015748" right="0.3937007874015748" top="0.3937007874015748" bottom="0.3937007874015748" header="0.11811023622047245" footer="0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84</v>
      </c>
      <c r="G1" s="1"/>
      <c r="H1" s="1"/>
      <c r="I1" s="1"/>
    </row>
    <row r="2" spans="2:9" s="30" customFormat="1" ht="29.25" customHeight="1">
      <c r="B2" s="3"/>
      <c r="C2" s="3"/>
      <c r="E2" s="4" t="s">
        <v>85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49</v>
      </c>
      <c r="B4" s="25">
        <v>23.6</v>
      </c>
      <c r="C4" s="16">
        <v>38</v>
      </c>
      <c r="D4" s="40">
        <v>33</v>
      </c>
      <c r="E4" s="9"/>
      <c r="F4" s="9">
        <v>1</v>
      </c>
      <c r="G4" s="9">
        <v>10</v>
      </c>
      <c r="H4" s="9">
        <v>1</v>
      </c>
      <c r="I4" s="10">
        <v>1250000</v>
      </c>
      <c r="L4" s="44"/>
    </row>
    <row r="5" spans="1:12" s="35" customFormat="1" ht="18" customHeight="1">
      <c r="A5" s="18" t="s">
        <v>19</v>
      </c>
      <c r="B5" s="27">
        <v>7.9</v>
      </c>
      <c r="C5" s="14">
        <v>34</v>
      </c>
      <c r="D5" s="45">
        <v>34</v>
      </c>
      <c r="E5" s="15"/>
      <c r="F5" s="16">
        <v>2</v>
      </c>
      <c r="G5" s="16">
        <v>8</v>
      </c>
      <c r="H5" s="16" t="s">
        <v>28</v>
      </c>
      <c r="I5" s="10">
        <v>875000</v>
      </c>
      <c r="L5" s="44"/>
    </row>
    <row r="6" spans="1:12" s="35" customFormat="1" ht="18" customHeight="1">
      <c r="A6" s="13" t="s">
        <v>18</v>
      </c>
      <c r="B6" s="25">
        <v>10.2</v>
      </c>
      <c r="C6" s="16">
        <v>34</v>
      </c>
      <c r="D6" s="45">
        <v>32</v>
      </c>
      <c r="E6" s="15"/>
      <c r="F6" s="16">
        <v>3</v>
      </c>
      <c r="G6" s="17">
        <v>6</v>
      </c>
      <c r="H6" s="16" t="s">
        <v>28</v>
      </c>
      <c r="I6" s="10">
        <v>875000</v>
      </c>
      <c r="L6" s="44"/>
    </row>
    <row r="7" spans="1:12" s="35" customFormat="1" ht="18" customHeight="1">
      <c r="A7" s="13" t="s">
        <v>8</v>
      </c>
      <c r="B7" s="26">
        <v>10.4</v>
      </c>
      <c r="C7" s="40">
        <v>33</v>
      </c>
      <c r="D7" s="45">
        <v>25</v>
      </c>
      <c r="E7" s="15"/>
      <c r="F7" s="9">
        <v>4</v>
      </c>
      <c r="G7" s="9">
        <v>5</v>
      </c>
      <c r="H7" s="9">
        <v>4</v>
      </c>
      <c r="I7" s="10">
        <v>600000</v>
      </c>
      <c r="L7" s="44"/>
    </row>
    <row r="8" spans="1:12" s="35" customFormat="1" ht="18" customHeight="1">
      <c r="A8" s="13" t="s">
        <v>27</v>
      </c>
      <c r="B8" s="26">
        <v>25.2</v>
      </c>
      <c r="C8" s="14">
        <v>32</v>
      </c>
      <c r="D8" s="45">
        <v>35</v>
      </c>
      <c r="E8" s="9"/>
      <c r="F8" s="9">
        <v>5</v>
      </c>
      <c r="G8" s="9">
        <v>4</v>
      </c>
      <c r="H8" s="9">
        <v>5</v>
      </c>
      <c r="I8" s="17">
        <v>500000</v>
      </c>
      <c r="L8" s="44"/>
    </row>
    <row r="9" spans="1:12" s="35" customFormat="1" ht="18" customHeight="1">
      <c r="A9" s="13" t="s">
        <v>32</v>
      </c>
      <c r="B9" s="25">
        <v>8.9</v>
      </c>
      <c r="C9" s="16">
        <v>31</v>
      </c>
      <c r="D9" s="45">
        <v>28</v>
      </c>
      <c r="E9" s="15"/>
      <c r="F9" s="16">
        <v>6</v>
      </c>
      <c r="G9" s="16">
        <v>3</v>
      </c>
      <c r="H9" s="16">
        <v>6</v>
      </c>
      <c r="I9" s="16">
        <v>400000</v>
      </c>
      <c r="L9" s="44"/>
    </row>
    <row r="10" spans="1:12" s="35" customFormat="1" ht="18" customHeight="1">
      <c r="A10" s="18" t="s">
        <v>20</v>
      </c>
      <c r="B10" s="27">
        <v>15.4</v>
      </c>
      <c r="C10" s="14">
        <v>27</v>
      </c>
      <c r="D10" s="40">
        <v>35</v>
      </c>
      <c r="E10" s="9"/>
      <c r="F10" s="9">
        <v>7</v>
      </c>
      <c r="G10" s="9">
        <v>2</v>
      </c>
      <c r="H10" s="9" t="s">
        <v>29</v>
      </c>
      <c r="I10" s="16">
        <v>166667</v>
      </c>
      <c r="L10" s="44"/>
    </row>
    <row r="11" spans="1:12" s="35" customFormat="1" ht="18" customHeight="1">
      <c r="A11" s="13" t="s">
        <v>33</v>
      </c>
      <c r="B11" s="25">
        <v>17.5</v>
      </c>
      <c r="C11" s="16">
        <v>27</v>
      </c>
      <c r="D11" s="45">
        <v>34</v>
      </c>
      <c r="E11" s="42"/>
      <c r="F11" s="42">
        <v>8</v>
      </c>
      <c r="G11" s="42">
        <v>1</v>
      </c>
      <c r="H11" s="42" t="s">
        <v>29</v>
      </c>
      <c r="I11" s="16">
        <v>166667</v>
      </c>
      <c r="L11" s="44"/>
    </row>
    <row r="12" spans="1:12" s="35" customFormat="1" ht="18" customHeight="1">
      <c r="A12" s="13" t="s">
        <v>34</v>
      </c>
      <c r="B12" s="25">
        <v>24.2</v>
      </c>
      <c r="C12" s="14">
        <v>27</v>
      </c>
      <c r="D12" s="45">
        <v>38</v>
      </c>
      <c r="E12" s="15"/>
      <c r="F12" s="16"/>
      <c r="G12" s="16"/>
      <c r="H12" s="16" t="s">
        <v>29</v>
      </c>
      <c r="I12" s="16">
        <v>166666</v>
      </c>
      <c r="L12" s="44"/>
    </row>
    <row r="13" spans="1:12" s="35" customFormat="1" ht="18" customHeight="1">
      <c r="A13" s="13" t="s">
        <v>17</v>
      </c>
      <c r="B13" s="25">
        <v>9.7</v>
      </c>
      <c r="C13" s="9">
        <v>20</v>
      </c>
      <c r="D13" s="45">
        <v>37</v>
      </c>
      <c r="E13" s="15"/>
      <c r="F13" s="17"/>
      <c r="G13" s="16"/>
      <c r="H13" s="16"/>
      <c r="I13" s="16"/>
      <c r="L13" s="44"/>
    </row>
    <row r="14" spans="1:12" s="35" customFormat="1" ht="18" customHeight="1">
      <c r="A14" s="13" t="s">
        <v>13</v>
      </c>
      <c r="B14" s="25">
        <v>17.8</v>
      </c>
      <c r="C14" s="16">
        <v>20</v>
      </c>
      <c r="D14" s="45">
        <v>39</v>
      </c>
      <c r="E14" s="15"/>
      <c r="F14" s="16"/>
      <c r="G14" s="16"/>
      <c r="H14" s="9"/>
      <c r="I14" s="10"/>
      <c r="L14" s="44"/>
    </row>
    <row r="15" spans="1:12" s="35" customFormat="1" ht="18" customHeight="1">
      <c r="A15" s="13" t="s">
        <v>10</v>
      </c>
      <c r="B15" s="25">
        <v>19.8</v>
      </c>
      <c r="C15" s="14">
        <v>17</v>
      </c>
      <c r="D15" s="40">
        <v>44</v>
      </c>
      <c r="E15" s="9"/>
      <c r="F15" s="9"/>
      <c r="G15" s="9"/>
      <c r="H15" s="9"/>
      <c r="I15" s="16"/>
      <c r="L15" s="44"/>
    </row>
    <row r="16" spans="1:12" s="35" customFormat="1" ht="18" customHeight="1">
      <c r="A16" s="13" t="s">
        <v>16</v>
      </c>
      <c r="B16" s="25">
        <v>6.6</v>
      </c>
      <c r="C16" s="9">
        <v>14</v>
      </c>
      <c r="D16" s="45">
        <v>38</v>
      </c>
      <c r="E16" s="15"/>
      <c r="F16" s="16"/>
      <c r="G16" s="16"/>
      <c r="H16" s="16"/>
      <c r="I16" s="10"/>
      <c r="L16" s="44"/>
    </row>
    <row r="17" spans="1:12" s="35" customFormat="1" ht="18" customHeight="1">
      <c r="A17" s="13" t="s">
        <v>12</v>
      </c>
      <c r="B17" s="25">
        <v>9.8</v>
      </c>
      <c r="C17" s="16"/>
      <c r="D17" s="40"/>
      <c r="E17" s="9"/>
      <c r="F17" s="9"/>
      <c r="G17" s="9"/>
      <c r="H17" s="9"/>
      <c r="I17" s="10"/>
      <c r="L17" s="44"/>
    </row>
    <row r="18" spans="1:12" s="35" customFormat="1" ht="18" customHeight="1">
      <c r="A18" s="18" t="s">
        <v>21</v>
      </c>
      <c r="B18" s="27">
        <v>13</v>
      </c>
      <c r="C18" s="14"/>
      <c r="D18" s="14"/>
      <c r="E18" s="15"/>
      <c r="F18" s="16"/>
      <c r="G18" s="17"/>
      <c r="H18" s="16"/>
      <c r="I18" s="10"/>
      <c r="L18" s="44"/>
    </row>
    <row r="19" spans="1:12" s="35" customFormat="1" ht="18" customHeight="1">
      <c r="A19" s="18" t="s">
        <v>35</v>
      </c>
      <c r="B19" s="27">
        <v>18.2</v>
      </c>
      <c r="C19" s="14"/>
      <c r="D19" s="45"/>
      <c r="E19" s="15"/>
      <c r="F19" s="16"/>
      <c r="G19" s="16"/>
      <c r="H19" s="16"/>
      <c r="I19" s="10"/>
      <c r="L19" s="44"/>
    </row>
    <row r="20" spans="1:12" s="35" customFormat="1" ht="18" customHeight="1">
      <c r="A20" s="13" t="s">
        <v>11</v>
      </c>
      <c r="B20" s="26">
        <v>18.9</v>
      </c>
      <c r="C20" s="16"/>
      <c r="D20" s="45"/>
      <c r="E20" s="15"/>
      <c r="F20" s="16"/>
      <c r="G20" s="16"/>
      <c r="H20" s="16"/>
      <c r="I20" s="10"/>
      <c r="L20" s="44"/>
    </row>
    <row r="21" spans="1:12" s="35" customFormat="1" ht="18" customHeight="1">
      <c r="A21" s="13" t="s">
        <v>14</v>
      </c>
      <c r="B21" s="25">
        <v>20.8</v>
      </c>
      <c r="C21" s="16"/>
      <c r="D21" s="14"/>
      <c r="E21" s="15"/>
      <c r="F21" s="16"/>
      <c r="G21" s="17"/>
      <c r="H21" s="16"/>
      <c r="I21" s="17"/>
      <c r="J21" s="36"/>
      <c r="L21" s="44"/>
    </row>
    <row r="22" spans="1:12" ht="18" customHeight="1">
      <c r="A22" s="13" t="s">
        <v>15</v>
      </c>
      <c r="B22" s="25">
        <v>21.4</v>
      </c>
      <c r="C22" s="16"/>
      <c r="D22" s="45"/>
      <c r="E22" s="15"/>
      <c r="F22" s="16"/>
      <c r="G22" s="16"/>
      <c r="H22" s="16"/>
      <c r="I22" s="10"/>
      <c r="J22" s="35"/>
      <c r="L22" s="44"/>
    </row>
    <row r="23" spans="1:12" ht="18" customHeight="1">
      <c r="A23" s="13" t="s">
        <v>9</v>
      </c>
      <c r="B23" s="25">
        <v>26.2</v>
      </c>
      <c r="C23" s="16"/>
      <c r="D23" s="14"/>
      <c r="E23" s="15"/>
      <c r="F23" s="16"/>
      <c r="G23" s="17"/>
      <c r="H23" s="16"/>
      <c r="I23" s="16"/>
      <c r="L23" s="44"/>
    </row>
    <row r="24" spans="1:12" ht="18" customHeight="1">
      <c r="A24" s="13" t="s">
        <v>25</v>
      </c>
      <c r="B24" s="26">
        <v>29</v>
      </c>
      <c r="C24" s="14"/>
      <c r="D24" s="45"/>
      <c r="E24" s="15"/>
      <c r="F24" s="16"/>
      <c r="G24" s="16"/>
      <c r="H24" s="16"/>
      <c r="I24" s="10"/>
      <c r="J24" s="35"/>
      <c r="L24" s="44"/>
    </row>
    <row r="25" spans="1:12" ht="18" customHeight="1">
      <c r="A25" s="18" t="s">
        <v>56</v>
      </c>
      <c r="B25" s="27">
        <v>33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1" t="s">
        <v>86</v>
      </c>
      <c r="F27" s="20"/>
      <c r="G27" s="20"/>
      <c r="H27" s="20"/>
      <c r="I27" s="28">
        <f>SUM(I4:I25)</f>
        <v>5000000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1250000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1000000</v>
      </c>
    </row>
    <row r="31" spans="1:9" ht="18" customHeight="1">
      <c r="A31" s="7" t="s">
        <v>39</v>
      </c>
      <c r="B31" s="9">
        <v>8</v>
      </c>
      <c r="C31" s="10">
        <f>C38*20%</f>
        <v>1000000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750000</v>
      </c>
    </row>
    <row r="32" spans="1:9" ht="18" customHeight="1">
      <c r="A32" s="7" t="s">
        <v>40</v>
      </c>
      <c r="B32" s="9">
        <v>6</v>
      </c>
      <c r="C32" s="10">
        <f>C38*15%</f>
        <v>750000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500000</v>
      </c>
    </row>
    <row r="33" spans="1:9" ht="18" customHeight="1">
      <c r="A33" s="7" t="s">
        <v>41</v>
      </c>
      <c r="B33" s="9">
        <v>5</v>
      </c>
      <c r="C33" s="10">
        <f>C38*12%</f>
        <v>600000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250000</v>
      </c>
    </row>
    <row r="34" spans="1:9" ht="18" customHeight="1">
      <c r="A34" s="7" t="s">
        <v>42</v>
      </c>
      <c r="B34" s="9">
        <v>4</v>
      </c>
      <c r="C34" s="10">
        <f>C38*10%</f>
        <v>500000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400000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300000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837500</v>
      </c>
    </row>
    <row r="37" spans="1:9" ht="18" customHeight="1">
      <c r="A37" s="7" t="s">
        <v>45</v>
      </c>
      <c r="B37" s="9">
        <v>1</v>
      </c>
      <c r="C37" s="10">
        <f>C38*4%</f>
        <v>200000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412500</v>
      </c>
    </row>
    <row r="38" spans="1:8" ht="18" customHeight="1">
      <c r="A38" s="5" t="s">
        <v>4</v>
      </c>
      <c r="B38" s="22"/>
      <c r="C38" s="12">
        <v>5000000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A13" sqref="A13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83</v>
      </c>
      <c r="G1" s="1"/>
      <c r="H1" s="1"/>
      <c r="I1" s="1"/>
    </row>
    <row r="2" spans="2:9" s="30" customFormat="1" ht="29.25" customHeight="1">
      <c r="B2" s="3"/>
      <c r="C2" s="3"/>
      <c r="E2" s="4" t="s">
        <v>81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13</v>
      </c>
      <c r="B4" s="25">
        <v>17.8</v>
      </c>
      <c r="C4" s="16">
        <v>36</v>
      </c>
      <c r="D4" s="45">
        <v>39</v>
      </c>
      <c r="E4" s="15"/>
      <c r="F4" s="16">
        <v>1</v>
      </c>
      <c r="G4" s="16">
        <v>10</v>
      </c>
      <c r="H4" s="9">
        <v>1</v>
      </c>
      <c r="I4" s="10">
        <v>1625000</v>
      </c>
      <c r="L4" s="44"/>
    </row>
    <row r="5" spans="1:12" s="35" customFormat="1" ht="18" customHeight="1">
      <c r="A5" s="18" t="s">
        <v>19</v>
      </c>
      <c r="B5" s="27">
        <v>7.9</v>
      </c>
      <c r="C5" s="14">
        <v>30</v>
      </c>
      <c r="D5" s="45">
        <v>33</v>
      </c>
      <c r="E5" s="15"/>
      <c r="F5" s="16">
        <v>2</v>
      </c>
      <c r="G5" s="16">
        <v>8</v>
      </c>
      <c r="H5" s="16" t="s">
        <v>28</v>
      </c>
      <c r="I5" s="10">
        <v>1018334</v>
      </c>
      <c r="L5" s="44"/>
    </row>
    <row r="6" spans="1:12" s="35" customFormat="1" ht="18" customHeight="1">
      <c r="A6" s="13" t="s">
        <v>15</v>
      </c>
      <c r="B6" s="25">
        <v>21.4</v>
      </c>
      <c r="C6" s="16">
        <v>30</v>
      </c>
      <c r="D6" s="45">
        <v>35</v>
      </c>
      <c r="E6" s="15"/>
      <c r="F6" s="16">
        <v>3</v>
      </c>
      <c r="G6" s="16">
        <v>6</v>
      </c>
      <c r="H6" s="16" t="s">
        <v>28</v>
      </c>
      <c r="I6" s="10">
        <v>1018333</v>
      </c>
      <c r="L6" s="44"/>
    </row>
    <row r="7" spans="1:12" s="35" customFormat="1" ht="18" customHeight="1">
      <c r="A7" s="13" t="s">
        <v>25</v>
      </c>
      <c r="B7" s="26">
        <v>29</v>
      </c>
      <c r="C7" s="14">
        <v>30</v>
      </c>
      <c r="D7" s="45">
        <v>38</v>
      </c>
      <c r="E7" s="15"/>
      <c r="F7" s="16">
        <v>4</v>
      </c>
      <c r="G7" s="16">
        <v>5</v>
      </c>
      <c r="H7" s="16" t="s">
        <v>28</v>
      </c>
      <c r="I7" s="10">
        <v>1018333</v>
      </c>
      <c r="L7" s="44"/>
    </row>
    <row r="8" spans="1:12" s="35" customFormat="1" ht="18" customHeight="1">
      <c r="A8" s="13" t="s">
        <v>18</v>
      </c>
      <c r="B8" s="25">
        <v>10.2</v>
      </c>
      <c r="C8" s="16">
        <v>29</v>
      </c>
      <c r="D8" s="45">
        <v>35</v>
      </c>
      <c r="E8" s="15"/>
      <c r="F8" s="16">
        <v>5</v>
      </c>
      <c r="G8" s="17">
        <v>4</v>
      </c>
      <c r="H8" s="16">
        <v>5</v>
      </c>
      <c r="I8" s="10">
        <v>650000</v>
      </c>
      <c r="L8" s="44"/>
    </row>
    <row r="9" spans="1:12" s="35" customFormat="1" ht="18" customHeight="1">
      <c r="A9" s="13" t="s">
        <v>32</v>
      </c>
      <c r="B9" s="25">
        <v>8.9</v>
      </c>
      <c r="C9" s="16">
        <v>28</v>
      </c>
      <c r="D9" s="45">
        <v>35</v>
      </c>
      <c r="E9" s="15" t="s">
        <v>82</v>
      </c>
      <c r="F9" s="16">
        <v>6</v>
      </c>
      <c r="G9" s="16">
        <v>3</v>
      </c>
      <c r="H9" s="16">
        <v>6</v>
      </c>
      <c r="I9" s="16">
        <f>520000+390000</f>
        <v>910000</v>
      </c>
      <c r="L9" s="44"/>
    </row>
    <row r="10" spans="1:12" s="35" customFormat="1" ht="18" customHeight="1">
      <c r="A10" s="13" t="s">
        <v>8</v>
      </c>
      <c r="B10" s="26">
        <v>10.4</v>
      </c>
      <c r="C10" s="40">
        <v>26</v>
      </c>
      <c r="D10" s="45">
        <v>42</v>
      </c>
      <c r="E10" s="15"/>
      <c r="F10" s="9">
        <v>7</v>
      </c>
      <c r="G10" s="9">
        <v>2</v>
      </c>
      <c r="H10" s="9" t="s">
        <v>29</v>
      </c>
      <c r="I10" s="10">
        <v>325000</v>
      </c>
      <c r="L10" s="44"/>
    </row>
    <row r="11" spans="1:12" s="35" customFormat="1" ht="18" customHeight="1">
      <c r="A11" s="13" t="s">
        <v>10</v>
      </c>
      <c r="B11" s="25">
        <v>19.8</v>
      </c>
      <c r="C11" s="14">
        <v>26</v>
      </c>
      <c r="D11" s="40">
        <v>36</v>
      </c>
      <c r="E11" s="9"/>
      <c r="F11" s="9">
        <v>8</v>
      </c>
      <c r="G11" s="9">
        <v>1</v>
      </c>
      <c r="H11" s="9" t="s">
        <v>29</v>
      </c>
      <c r="I11" s="16">
        <v>325000</v>
      </c>
      <c r="L11" s="44"/>
    </row>
    <row r="12" spans="1:12" s="35" customFormat="1" ht="18" customHeight="1">
      <c r="A12" s="13" t="s">
        <v>16</v>
      </c>
      <c r="B12" s="25">
        <v>6.6</v>
      </c>
      <c r="C12" s="9">
        <v>25</v>
      </c>
      <c r="D12" s="45">
        <v>33</v>
      </c>
      <c r="E12" s="15"/>
      <c r="F12" s="16"/>
      <c r="G12" s="16"/>
      <c r="H12" s="16"/>
      <c r="I12" s="10"/>
      <c r="L12" s="44"/>
    </row>
    <row r="13" spans="1:12" s="35" customFormat="1" ht="18" customHeight="1">
      <c r="A13" s="18" t="s">
        <v>21</v>
      </c>
      <c r="B13" s="27">
        <v>13</v>
      </c>
      <c r="C13" s="14">
        <v>24</v>
      </c>
      <c r="D13" s="14">
        <v>37</v>
      </c>
      <c r="E13" s="15"/>
      <c r="F13" s="16"/>
      <c r="G13" s="17"/>
      <c r="H13" s="16"/>
      <c r="I13" s="10"/>
      <c r="L13" s="44"/>
    </row>
    <row r="14" spans="1:12" s="35" customFormat="1" ht="18" customHeight="1">
      <c r="A14" s="18" t="s">
        <v>56</v>
      </c>
      <c r="B14" s="27">
        <v>33</v>
      </c>
      <c r="C14" s="14">
        <v>15</v>
      </c>
      <c r="D14" s="45">
        <v>43</v>
      </c>
      <c r="E14" s="15"/>
      <c r="F14" s="16"/>
      <c r="G14" s="16"/>
      <c r="H14" s="16"/>
      <c r="I14" s="10"/>
      <c r="L14" s="44"/>
    </row>
    <row r="15" spans="1:12" s="35" customFormat="1" ht="18" customHeight="1">
      <c r="A15" s="13" t="s">
        <v>17</v>
      </c>
      <c r="B15" s="25">
        <v>9.7</v>
      </c>
      <c r="C15" s="9"/>
      <c r="D15" s="45"/>
      <c r="E15" s="15"/>
      <c r="F15" s="17"/>
      <c r="G15" s="16"/>
      <c r="H15" s="16"/>
      <c r="I15" s="16"/>
      <c r="L15" s="44"/>
    </row>
    <row r="16" spans="1:12" s="35" customFormat="1" ht="18" customHeight="1">
      <c r="A16" s="13" t="s">
        <v>12</v>
      </c>
      <c r="B16" s="25">
        <v>9.8</v>
      </c>
      <c r="C16" s="16"/>
      <c r="D16" s="40"/>
      <c r="E16" s="9"/>
      <c r="F16" s="9"/>
      <c r="G16" s="9"/>
      <c r="H16" s="9"/>
      <c r="I16" s="10"/>
      <c r="L16" s="44"/>
    </row>
    <row r="17" spans="1:12" s="35" customFormat="1" ht="18" customHeight="1">
      <c r="A17" s="18" t="s">
        <v>20</v>
      </c>
      <c r="B17" s="27">
        <v>15.4</v>
      </c>
      <c r="C17" s="14"/>
      <c r="D17" s="40"/>
      <c r="E17" s="9"/>
      <c r="F17" s="9"/>
      <c r="G17" s="9"/>
      <c r="H17" s="9"/>
      <c r="I17" s="16"/>
      <c r="L17" s="44"/>
    </row>
    <row r="18" spans="1:12" s="35" customFormat="1" ht="18" customHeight="1">
      <c r="A18" s="13" t="s">
        <v>33</v>
      </c>
      <c r="B18" s="25">
        <v>17.5</v>
      </c>
      <c r="C18" s="16"/>
      <c r="D18" s="45"/>
      <c r="E18" s="42"/>
      <c r="F18" s="42"/>
      <c r="G18" s="42"/>
      <c r="H18" s="42"/>
      <c r="I18" s="16"/>
      <c r="L18" s="44"/>
    </row>
    <row r="19" spans="1:12" s="35" customFormat="1" ht="18" customHeight="1">
      <c r="A19" s="18" t="s">
        <v>35</v>
      </c>
      <c r="B19" s="27">
        <v>18.2</v>
      </c>
      <c r="C19" s="14"/>
      <c r="D19" s="45"/>
      <c r="E19" s="15"/>
      <c r="F19" s="16"/>
      <c r="G19" s="16"/>
      <c r="H19" s="16"/>
      <c r="I19" s="10"/>
      <c r="L19" s="44"/>
    </row>
    <row r="20" spans="1:12" s="35" customFormat="1" ht="18" customHeight="1">
      <c r="A20" s="13" t="s">
        <v>11</v>
      </c>
      <c r="B20" s="26">
        <v>18.9</v>
      </c>
      <c r="C20" s="16"/>
      <c r="D20" s="45"/>
      <c r="E20" s="15"/>
      <c r="F20" s="16"/>
      <c r="G20" s="16"/>
      <c r="H20" s="16"/>
      <c r="I20" s="10"/>
      <c r="L20" s="44"/>
    </row>
    <row r="21" spans="1:12" s="35" customFormat="1" ht="18" customHeight="1">
      <c r="A21" s="13" t="s">
        <v>14</v>
      </c>
      <c r="B21" s="25">
        <v>20.8</v>
      </c>
      <c r="C21" s="16"/>
      <c r="D21" s="14"/>
      <c r="E21" s="15"/>
      <c r="F21" s="16"/>
      <c r="G21" s="17"/>
      <c r="H21" s="16"/>
      <c r="I21" s="17"/>
      <c r="J21" s="36"/>
      <c r="L21" s="44"/>
    </row>
    <row r="22" spans="1:12" ht="18" customHeight="1">
      <c r="A22" s="13" t="s">
        <v>49</v>
      </c>
      <c r="B22" s="25">
        <v>23.6</v>
      </c>
      <c r="C22" s="16"/>
      <c r="D22" s="40"/>
      <c r="E22" s="9"/>
      <c r="F22" s="9"/>
      <c r="G22" s="9"/>
      <c r="H22" s="9"/>
      <c r="I22" s="10"/>
      <c r="J22" s="35"/>
      <c r="L22" s="44"/>
    </row>
    <row r="23" spans="1:12" ht="18" customHeight="1">
      <c r="A23" s="13" t="s">
        <v>34</v>
      </c>
      <c r="B23" s="25">
        <v>24.2</v>
      </c>
      <c r="C23" s="14"/>
      <c r="D23" s="45"/>
      <c r="E23" s="15"/>
      <c r="F23" s="16"/>
      <c r="G23" s="16"/>
      <c r="H23" s="16"/>
      <c r="I23" s="10"/>
      <c r="L23" s="44"/>
    </row>
    <row r="24" spans="1:12" ht="18" customHeight="1">
      <c r="A24" s="13" t="s">
        <v>27</v>
      </c>
      <c r="B24" s="26">
        <v>25.2</v>
      </c>
      <c r="C24" s="14"/>
      <c r="D24" s="45"/>
      <c r="E24" s="9"/>
      <c r="F24" s="9"/>
      <c r="G24" s="9"/>
      <c r="H24" s="9"/>
      <c r="I24" s="17"/>
      <c r="J24" s="35"/>
      <c r="L24" s="44"/>
    </row>
    <row r="25" spans="1:12" ht="18" customHeight="1">
      <c r="A25" s="13" t="s">
        <v>9</v>
      </c>
      <c r="B25" s="25">
        <v>26.2</v>
      </c>
      <c r="C25" s="16"/>
      <c r="D25" s="14"/>
      <c r="E25" s="15"/>
      <c r="F25" s="16"/>
      <c r="G25" s="17"/>
      <c r="H25" s="16"/>
      <c r="I25" s="16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8"/>
      <c r="F27" s="20"/>
      <c r="G27" s="20"/>
      <c r="H27" s="20"/>
      <c r="I27" s="28">
        <f>SUM(I4:I25)</f>
        <v>6890000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1625000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1300000</v>
      </c>
    </row>
    <row r="31" spans="1:9" ht="18" customHeight="1">
      <c r="A31" s="7" t="s">
        <v>39</v>
      </c>
      <c r="B31" s="9">
        <v>8</v>
      </c>
      <c r="C31" s="10">
        <f>C38*20%</f>
        <v>1300000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975000</v>
      </c>
    </row>
    <row r="32" spans="1:9" ht="18" customHeight="1">
      <c r="A32" s="7" t="s">
        <v>40</v>
      </c>
      <c r="B32" s="9">
        <v>6</v>
      </c>
      <c r="C32" s="10">
        <f>C38*15%</f>
        <v>975000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650000</v>
      </c>
    </row>
    <row r="33" spans="1:9" ht="18" customHeight="1">
      <c r="A33" s="7" t="s">
        <v>41</v>
      </c>
      <c r="B33" s="9">
        <v>5</v>
      </c>
      <c r="C33" s="10">
        <f>C38*12%</f>
        <v>780000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325000</v>
      </c>
    </row>
    <row r="34" spans="1:9" ht="18" customHeight="1">
      <c r="A34" s="7" t="s">
        <v>42</v>
      </c>
      <c r="B34" s="9">
        <v>4</v>
      </c>
      <c r="C34" s="10">
        <f>C38*10%</f>
        <v>650000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520000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390000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1088750</v>
      </c>
    </row>
    <row r="37" spans="1:9" ht="18" customHeight="1">
      <c r="A37" s="7" t="s">
        <v>45</v>
      </c>
      <c r="B37" s="9">
        <v>1</v>
      </c>
      <c r="C37" s="10">
        <f>C38*4%</f>
        <v>260000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536250</v>
      </c>
    </row>
    <row r="38" spans="1:8" ht="18" customHeight="1">
      <c r="A38" s="5" t="s">
        <v>4</v>
      </c>
      <c r="B38" s="22"/>
      <c r="C38" s="12">
        <v>6500000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G10" sqref="G10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77</v>
      </c>
      <c r="G1" s="1"/>
      <c r="H1" s="1"/>
      <c r="I1" s="1"/>
    </row>
    <row r="2" spans="2:9" s="30" customFormat="1" ht="29.25" customHeight="1">
      <c r="B2" s="3"/>
      <c r="C2" s="3"/>
      <c r="E2" s="4" t="s">
        <v>78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16</v>
      </c>
      <c r="B4" s="25">
        <v>6.6</v>
      </c>
      <c r="C4" s="9">
        <v>38</v>
      </c>
      <c r="D4" s="45">
        <v>29</v>
      </c>
      <c r="E4" s="15"/>
      <c r="F4" s="16">
        <v>1</v>
      </c>
      <c r="G4" s="16">
        <v>10</v>
      </c>
      <c r="H4" s="16">
        <v>1</v>
      </c>
      <c r="I4" s="10">
        <v>1250000</v>
      </c>
      <c r="L4" s="44"/>
    </row>
    <row r="5" spans="1:12" s="35" customFormat="1" ht="18" customHeight="1">
      <c r="A5" s="13" t="s">
        <v>34</v>
      </c>
      <c r="B5" s="25">
        <v>24.2</v>
      </c>
      <c r="C5" s="14">
        <v>31</v>
      </c>
      <c r="D5" s="45">
        <v>37</v>
      </c>
      <c r="E5" s="15"/>
      <c r="F5" s="16">
        <v>2</v>
      </c>
      <c r="G5" s="16">
        <v>8</v>
      </c>
      <c r="H5" s="16">
        <v>2</v>
      </c>
      <c r="I5" s="10">
        <v>1000000</v>
      </c>
      <c r="L5" s="44"/>
    </row>
    <row r="6" spans="1:12" s="35" customFormat="1" ht="18" customHeight="1">
      <c r="A6" s="13" t="s">
        <v>13</v>
      </c>
      <c r="B6" s="25">
        <v>17.8</v>
      </c>
      <c r="C6" s="16">
        <v>30</v>
      </c>
      <c r="D6" s="45">
        <v>35</v>
      </c>
      <c r="E6" s="15"/>
      <c r="F6" s="16">
        <v>3</v>
      </c>
      <c r="G6" s="16">
        <v>6</v>
      </c>
      <c r="H6" s="9" t="s">
        <v>60</v>
      </c>
      <c r="I6" s="10">
        <v>616667</v>
      </c>
      <c r="L6" s="44"/>
    </row>
    <row r="7" spans="1:12" s="35" customFormat="1" ht="18" customHeight="1">
      <c r="A7" s="13" t="s">
        <v>15</v>
      </c>
      <c r="B7" s="25">
        <v>21.4</v>
      </c>
      <c r="C7" s="16">
        <v>30</v>
      </c>
      <c r="D7" s="45">
        <v>33</v>
      </c>
      <c r="E7" s="15"/>
      <c r="F7" s="16">
        <v>4</v>
      </c>
      <c r="G7" s="16">
        <v>5</v>
      </c>
      <c r="H7" s="16" t="s">
        <v>60</v>
      </c>
      <c r="I7" s="10">
        <v>616667</v>
      </c>
      <c r="L7" s="44"/>
    </row>
    <row r="8" spans="1:12" s="35" customFormat="1" ht="18" customHeight="1">
      <c r="A8" s="13" t="s">
        <v>49</v>
      </c>
      <c r="B8" s="25">
        <v>23.6</v>
      </c>
      <c r="C8" s="16">
        <v>30</v>
      </c>
      <c r="D8" s="40">
        <v>34</v>
      </c>
      <c r="E8" s="9"/>
      <c r="F8" s="9">
        <v>5</v>
      </c>
      <c r="G8" s="9">
        <v>4</v>
      </c>
      <c r="H8" s="9" t="s">
        <v>60</v>
      </c>
      <c r="I8" s="10">
        <v>616666</v>
      </c>
      <c r="L8" s="44"/>
    </row>
    <row r="9" spans="1:12" s="35" customFormat="1" ht="18" customHeight="1">
      <c r="A9" s="13" t="s">
        <v>32</v>
      </c>
      <c r="B9" s="25">
        <v>8.9</v>
      </c>
      <c r="C9" s="16">
        <v>29</v>
      </c>
      <c r="D9" s="45">
        <v>32</v>
      </c>
      <c r="E9" s="15" t="s">
        <v>79</v>
      </c>
      <c r="F9" s="16">
        <v>6</v>
      </c>
      <c r="G9" s="16">
        <v>3</v>
      </c>
      <c r="H9" s="16" t="s">
        <v>80</v>
      </c>
      <c r="I9" s="16">
        <f>350000+300000</f>
        <v>650000</v>
      </c>
      <c r="L9" s="44"/>
    </row>
    <row r="10" spans="1:12" s="35" customFormat="1" ht="18" customHeight="1">
      <c r="A10" s="13" t="s">
        <v>27</v>
      </c>
      <c r="B10" s="26">
        <v>25.2</v>
      </c>
      <c r="C10" s="14">
        <v>29</v>
      </c>
      <c r="D10" s="45">
        <v>38</v>
      </c>
      <c r="E10" s="9"/>
      <c r="F10" s="9">
        <v>7</v>
      </c>
      <c r="G10" s="9">
        <v>2</v>
      </c>
      <c r="H10" s="9" t="s">
        <v>80</v>
      </c>
      <c r="I10" s="17">
        <v>350000</v>
      </c>
      <c r="L10" s="44"/>
    </row>
    <row r="11" spans="1:12" s="35" customFormat="1" ht="18" customHeight="1">
      <c r="A11" s="13" t="s">
        <v>18</v>
      </c>
      <c r="B11" s="25">
        <v>10.2</v>
      </c>
      <c r="C11" s="16">
        <v>27</v>
      </c>
      <c r="D11" s="45">
        <v>36</v>
      </c>
      <c r="E11" s="15"/>
      <c r="F11" s="16">
        <v>8</v>
      </c>
      <c r="G11" s="17">
        <v>1</v>
      </c>
      <c r="H11" s="16">
        <v>8</v>
      </c>
      <c r="I11" s="10">
        <v>200000</v>
      </c>
      <c r="L11" s="44"/>
    </row>
    <row r="12" spans="1:12" s="35" customFormat="1" ht="18" customHeight="1">
      <c r="A12" s="13" t="s">
        <v>17</v>
      </c>
      <c r="B12" s="25">
        <v>9.7</v>
      </c>
      <c r="C12" s="9">
        <v>24</v>
      </c>
      <c r="D12" s="45">
        <v>39</v>
      </c>
      <c r="E12" s="15"/>
      <c r="F12" s="17"/>
      <c r="G12" s="16"/>
      <c r="H12" s="16"/>
      <c r="I12" s="16"/>
      <c r="L12" s="44"/>
    </row>
    <row r="13" spans="1:12" s="35" customFormat="1" ht="18" customHeight="1">
      <c r="A13" s="18" t="s">
        <v>56</v>
      </c>
      <c r="B13" s="27">
        <v>33</v>
      </c>
      <c r="C13" s="14">
        <v>23</v>
      </c>
      <c r="D13" s="45">
        <v>41</v>
      </c>
      <c r="E13" s="15"/>
      <c r="F13" s="16"/>
      <c r="G13" s="16"/>
      <c r="H13" s="16"/>
      <c r="I13" s="10"/>
      <c r="L13" s="44"/>
    </row>
    <row r="14" spans="1:12" s="35" customFormat="1" ht="18" customHeight="1">
      <c r="A14" s="13" t="s">
        <v>11</v>
      </c>
      <c r="B14" s="26">
        <v>18.9</v>
      </c>
      <c r="C14" s="16">
        <v>22</v>
      </c>
      <c r="D14" s="45">
        <v>39</v>
      </c>
      <c r="E14" s="15"/>
      <c r="F14" s="16"/>
      <c r="G14" s="16"/>
      <c r="H14" s="16"/>
      <c r="I14" s="10"/>
      <c r="L14" s="44"/>
    </row>
    <row r="15" spans="1:12" s="35" customFormat="1" ht="18" customHeight="1">
      <c r="A15" s="18" t="s">
        <v>19</v>
      </c>
      <c r="B15" s="27">
        <v>7.9</v>
      </c>
      <c r="C15" s="14"/>
      <c r="D15" s="45"/>
      <c r="E15" s="15"/>
      <c r="F15" s="16"/>
      <c r="G15" s="16"/>
      <c r="H15" s="16"/>
      <c r="I15" s="10"/>
      <c r="L15" s="44"/>
    </row>
    <row r="16" spans="1:12" s="35" customFormat="1" ht="18" customHeight="1">
      <c r="A16" s="13" t="s">
        <v>12</v>
      </c>
      <c r="B16" s="25">
        <v>9.8</v>
      </c>
      <c r="C16" s="16"/>
      <c r="D16" s="40"/>
      <c r="E16" s="9"/>
      <c r="F16" s="9"/>
      <c r="G16" s="9"/>
      <c r="H16" s="9"/>
      <c r="I16" s="10"/>
      <c r="L16" s="44"/>
    </row>
    <row r="17" spans="1:12" s="35" customFormat="1" ht="18" customHeight="1">
      <c r="A17" s="13" t="s">
        <v>8</v>
      </c>
      <c r="B17" s="26">
        <v>10.4</v>
      </c>
      <c r="C17" s="40"/>
      <c r="D17" s="45"/>
      <c r="E17" s="15"/>
      <c r="F17" s="9"/>
      <c r="G17" s="9"/>
      <c r="H17" s="9"/>
      <c r="I17" s="10"/>
      <c r="L17" s="44"/>
    </row>
    <row r="18" spans="1:12" s="35" customFormat="1" ht="18" customHeight="1">
      <c r="A18" s="18" t="s">
        <v>21</v>
      </c>
      <c r="B18" s="27">
        <v>13</v>
      </c>
      <c r="C18" s="14"/>
      <c r="D18" s="14"/>
      <c r="E18" s="15"/>
      <c r="F18" s="16"/>
      <c r="G18" s="17"/>
      <c r="H18" s="16"/>
      <c r="I18" s="10"/>
      <c r="L18" s="44"/>
    </row>
    <row r="19" spans="1:12" s="35" customFormat="1" ht="18" customHeight="1">
      <c r="A19" s="18" t="s">
        <v>20</v>
      </c>
      <c r="B19" s="27">
        <v>15.4</v>
      </c>
      <c r="C19" s="14"/>
      <c r="D19" s="40"/>
      <c r="E19" s="9"/>
      <c r="F19" s="9"/>
      <c r="G19" s="9"/>
      <c r="H19" s="9"/>
      <c r="I19" s="16"/>
      <c r="L19" s="44"/>
    </row>
    <row r="20" spans="1:12" s="35" customFormat="1" ht="18" customHeight="1">
      <c r="A20" s="13" t="s">
        <v>33</v>
      </c>
      <c r="B20" s="25">
        <v>17.5</v>
      </c>
      <c r="C20" s="16"/>
      <c r="D20" s="45"/>
      <c r="E20" s="42"/>
      <c r="F20" s="42"/>
      <c r="G20" s="42"/>
      <c r="H20" s="42"/>
      <c r="I20" s="16"/>
      <c r="L20" s="44"/>
    </row>
    <row r="21" spans="1:12" s="35" customFormat="1" ht="18" customHeight="1">
      <c r="A21" s="18" t="s">
        <v>35</v>
      </c>
      <c r="B21" s="27">
        <v>18.2</v>
      </c>
      <c r="C21" s="14"/>
      <c r="D21" s="45"/>
      <c r="E21" s="15"/>
      <c r="F21" s="16"/>
      <c r="G21" s="16"/>
      <c r="H21" s="16"/>
      <c r="I21" s="10"/>
      <c r="J21" s="36"/>
      <c r="L21" s="44"/>
    </row>
    <row r="22" spans="1:12" ht="18" customHeight="1">
      <c r="A22" s="13" t="s">
        <v>10</v>
      </c>
      <c r="B22" s="25">
        <v>19.8</v>
      </c>
      <c r="C22" s="14"/>
      <c r="D22" s="40"/>
      <c r="E22" s="9"/>
      <c r="F22" s="9"/>
      <c r="G22" s="9"/>
      <c r="H22" s="9"/>
      <c r="I22" s="16"/>
      <c r="J22" s="35"/>
      <c r="L22" s="44"/>
    </row>
    <row r="23" spans="1:12" ht="18" customHeight="1">
      <c r="A23" s="13" t="s">
        <v>14</v>
      </c>
      <c r="B23" s="25">
        <v>20.8</v>
      </c>
      <c r="C23" s="16"/>
      <c r="D23" s="14"/>
      <c r="E23" s="15"/>
      <c r="F23" s="16"/>
      <c r="G23" s="17"/>
      <c r="H23" s="16"/>
      <c r="I23" s="17"/>
      <c r="L23" s="44"/>
    </row>
    <row r="24" spans="1:12" ht="18" customHeight="1">
      <c r="A24" s="13" t="s">
        <v>9</v>
      </c>
      <c r="B24" s="25">
        <v>26.2</v>
      </c>
      <c r="C24" s="16"/>
      <c r="D24" s="14"/>
      <c r="E24" s="15"/>
      <c r="F24" s="16"/>
      <c r="G24" s="17"/>
      <c r="H24" s="16"/>
      <c r="I24" s="16"/>
      <c r="J24" s="35"/>
      <c r="L24" s="44"/>
    </row>
    <row r="25" spans="1:12" ht="18" customHeight="1">
      <c r="A25" s="13" t="s">
        <v>25</v>
      </c>
      <c r="B25" s="26">
        <v>29</v>
      </c>
      <c r="C25" s="14"/>
      <c r="D25" s="45"/>
      <c r="E25" s="15"/>
      <c r="F25" s="16"/>
      <c r="G25" s="16"/>
      <c r="H25" s="16"/>
      <c r="I25" s="16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8"/>
      <c r="F27" s="20"/>
      <c r="G27" s="20"/>
      <c r="H27" s="20"/>
      <c r="I27" s="28">
        <f>SUM(I4:I25)</f>
        <v>5300000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1250000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1000000</v>
      </c>
    </row>
    <row r="31" spans="1:9" ht="18" customHeight="1">
      <c r="A31" s="7" t="s">
        <v>39</v>
      </c>
      <c r="B31" s="9">
        <v>8</v>
      </c>
      <c r="C31" s="10">
        <f>C38*20%</f>
        <v>1000000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750000</v>
      </c>
    </row>
    <row r="32" spans="1:9" ht="18" customHeight="1">
      <c r="A32" s="7" t="s">
        <v>40</v>
      </c>
      <c r="B32" s="9">
        <v>6</v>
      </c>
      <c r="C32" s="10">
        <f>C38*15%</f>
        <v>750000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500000</v>
      </c>
    </row>
    <row r="33" spans="1:9" ht="18" customHeight="1">
      <c r="A33" s="7" t="s">
        <v>41</v>
      </c>
      <c r="B33" s="9">
        <v>5</v>
      </c>
      <c r="C33" s="10">
        <f>C38*12%</f>
        <v>600000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250000</v>
      </c>
    </row>
    <row r="34" spans="1:9" ht="18" customHeight="1">
      <c r="A34" s="7" t="s">
        <v>42</v>
      </c>
      <c r="B34" s="9">
        <v>4</v>
      </c>
      <c r="C34" s="10">
        <f>C38*10%</f>
        <v>500000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400000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9" ht="18" customHeight="1">
      <c r="A36" s="7" t="s">
        <v>44</v>
      </c>
      <c r="B36" s="9">
        <v>2</v>
      </c>
      <c r="C36" s="10">
        <f>C38*6%</f>
        <v>300000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837500</v>
      </c>
    </row>
    <row r="37" spans="1:9" ht="18" customHeight="1">
      <c r="A37" s="7" t="s">
        <v>45</v>
      </c>
      <c r="B37" s="9">
        <v>1</v>
      </c>
      <c r="C37" s="10">
        <f>C38*4%</f>
        <v>200000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412500</v>
      </c>
    </row>
    <row r="38" spans="1:8" ht="18" customHeight="1">
      <c r="A38" s="5" t="s">
        <v>4</v>
      </c>
      <c r="B38" s="22"/>
      <c r="C38" s="12">
        <v>5000000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G5" sqref="G5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64</v>
      </c>
      <c r="G1" s="1"/>
      <c r="H1" s="1"/>
      <c r="I1" s="1"/>
    </row>
    <row r="2" spans="2:9" s="30" customFormat="1" ht="29.25" customHeight="1">
      <c r="B2" s="3"/>
      <c r="C2" s="3"/>
      <c r="E2" s="4" t="s">
        <v>76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18</v>
      </c>
      <c r="B4" s="25">
        <v>10.2</v>
      </c>
      <c r="C4" s="16">
        <v>37</v>
      </c>
      <c r="D4" s="45">
        <v>34</v>
      </c>
      <c r="E4" s="15"/>
      <c r="F4" s="16">
        <v>1</v>
      </c>
      <c r="G4" s="17">
        <v>10</v>
      </c>
      <c r="H4" s="16">
        <v>1</v>
      </c>
      <c r="I4" s="10">
        <v>837500</v>
      </c>
      <c r="J4" s="35" t="s">
        <v>70</v>
      </c>
      <c r="L4" s="44"/>
    </row>
    <row r="5" spans="1:12" s="35" customFormat="1" ht="18" customHeight="1">
      <c r="A5" s="13" t="s">
        <v>13</v>
      </c>
      <c r="B5" s="25">
        <v>17.8</v>
      </c>
      <c r="C5" s="16">
        <v>26</v>
      </c>
      <c r="D5" s="45">
        <v>40</v>
      </c>
      <c r="E5" s="15" t="s">
        <v>75</v>
      </c>
      <c r="F5" s="16">
        <v>1</v>
      </c>
      <c r="G5" s="16">
        <v>10</v>
      </c>
      <c r="H5" s="9">
        <v>1</v>
      </c>
      <c r="I5" s="10">
        <f>837500+300000</f>
        <v>1137500</v>
      </c>
      <c r="J5" s="35" t="s">
        <v>70</v>
      </c>
      <c r="L5" s="44"/>
    </row>
    <row r="6" spans="1:12" s="35" customFormat="1" ht="18" customHeight="1">
      <c r="A6" s="13" t="s">
        <v>16</v>
      </c>
      <c r="B6" s="25">
        <v>6.6</v>
      </c>
      <c r="C6" s="9">
        <v>23</v>
      </c>
      <c r="D6" s="45">
        <v>33</v>
      </c>
      <c r="E6" s="15"/>
      <c r="F6" s="16">
        <v>1</v>
      </c>
      <c r="G6" s="16">
        <v>10</v>
      </c>
      <c r="H6" s="16">
        <v>1</v>
      </c>
      <c r="I6" s="10">
        <v>837500</v>
      </c>
      <c r="J6" s="35" t="s">
        <v>70</v>
      </c>
      <c r="L6" s="44"/>
    </row>
    <row r="7" spans="1:12" s="35" customFormat="1" ht="18" customHeight="1">
      <c r="A7" s="13" t="s">
        <v>8</v>
      </c>
      <c r="B7" s="26">
        <v>10.4</v>
      </c>
      <c r="C7" s="40">
        <v>29</v>
      </c>
      <c r="D7" s="45">
        <v>33</v>
      </c>
      <c r="E7" s="15"/>
      <c r="F7" s="9">
        <v>2</v>
      </c>
      <c r="G7" s="9">
        <v>5</v>
      </c>
      <c r="H7" s="9">
        <v>2</v>
      </c>
      <c r="I7" s="10">
        <v>412500</v>
      </c>
      <c r="J7" s="35" t="s">
        <v>72</v>
      </c>
      <c r="L7" s="44"/>
    </row>
    <row r="8" spans="1:12" s="35" customFormat="1" ht="18" customHeight="1">
      <c r="A8" s="13" t="s">
        <v>32</v>
      </c>
      <c r="B8" s="25">
        <v>8.9</v>
      </c>
      <c r="C8" s="16">
        <v>25</v>
      </c>
      <c r="D8" s="45">
        <v>33</v>
      </c>
      <c r="E8" s="15"/>
      <c r="F8" s="16">
        <v>2</v>
      </c>
      <c r="G8" s="16">
        <v>5</v>
      </c>
      <c r="H8" s="16">
        <v>2</v>
      </c>
      <c r="I8" s="17">
        <v>412500</v>
      </c>
      <c r="J8" s="35" t="s">
        <v>72</v>
      </c>
      <c r="L8" s="44"/>
    </row>
    <row r="9" spans="1:12" s="35" customFormat="1" ht="18" customHeight="1">
      <c r="A9" s="13" t="s">
        <v>11</v>
      </c>
      <c r="B9" s="26">
        <v>18.9</v>
      </c>
      <c r="C9" s="16">
        <v>23</v>
      </c>
      <c r="D9" s="45">
        <v>38</v>
      </c>
      <c r="E9" s="15"/>
      <c r="F9" s="16">
        <v>2</v>
      </c>
      <c r="G9" s="16">
        <v>5</v>
      </c>
      <c r="H9" s="16">
        <v>2</v>
      </c>
      <c r="I9" s="10">
        <v>412500</v>
      </c>
      <c r="J9" s="35" t="s">
        <v>72</v>
      </c>
      <c r="L9" s="44"/>
    </row>
    <row r="10" spans="1:12" s="35" customFormat="1" ht="18" customHeight="1">
      <c r="A10" s="13" t="s">
        <v>27</v>
      </c>
      <c r="B10" s="26">
        <v>25.2</v>
      </c>
      <c r="C10" s="14">
        <v>23</v>
      </c>
      <c r="D10" s="45">
        <v>40</v>
      </c>
      <c r="E10" s="9"/>
      <c r="F10" s="9">
        <v>2</v>
      </c>
      <c r="G10" s="9">
        <v>5</v>
      </c>
      <c r="H10" s="9">
        <v>2</v>
      </c>
      <c r="I10" s="10">
        <v>412500</v>
      </c>
      <c r="J10" s="35" t="s">
        <v>72</v>
      </c>
      <c r="L10" s="44"/>
    </row>
    <row r="11" spans="1:12" s="35" customFormat="1" ht="18" customHeight="1">
      <c r="A11" s="13" t="s">
        <v>33</v>
      </c>
      <c r="B11" s="25">
        <v>17.5</v>
      </c>
      <c r="C11" s="16">
        <v>27</v>
      </c>
      <c r="D11" s="45">
        <v>34</v>
      </c>
      <c r="E11" s="42"/>
      <c r="F11" s="42"/>
      <c r="G11" s="42"/>
      <c r="H11" s="42"/>
      <c r="I11" s="16"/>
      <c r="J11" s="35" t="s">
        <v>73</v>
      </c>
      <c r="L11" s="44"/>
    </row>
    <row r="12" spans="1:12" s="35" customFormat="1" ht="18" customHeight="1">
      <c r="A12" s="13" t="s">
        <v>17</v>
      </c>
      <c r="B12" s="25">
        <v>9.7</v>
      </c>
      <c r="C12" s="9">
        <v>23</v>
      </c>
      <c r="D12" s="45">
        <v>40</v>
      </c>
      <c r="E12" s="15"/>
      <c r="F12" s="17"/>
      <c r="G12" s="16"/>
      <c r="H12" s="16"/>
      <c r="I12" s="16"/>
      <c r="J12" s="35" t="s">
        <v>73</v>
      </c>
      <c r="L12" s="44"/>
    </row>
    <row r="13" spans="1:12" s="35" customFormat="1" ht="18" customHeight="1">
      <c r="A13" s="13" t="s">
        <v>9</v>
      </c>
      <c r="B13" s="25">
        <v>26.2</v>
      </c>
      <c r="C13" s="16">
        <v>23</v>
      </c>
      <c r="D13" s="14">
        <v>40</v>
      </c>
      <c r="E13" s="15"/>
      <c r="F13" s="16"/>
      <c r="G13" s="17"/>
      <c r="H13" s="16"/>
      <c r="I13" s="16"/>
      <c r="J13" s="35" t="s">
        <v>73</v>
      </c>
      <c r="L13" s="44"/>
    </row>
    <row r="14" spans="1:12" s="35" customFormat="1" ht="18" customHeight="1">
      <c r="A14" s="13" t="s">
        <v>15</v>
      </c>
      <c r="B14" s="25">
        <v>21.4</v>
      </c>
      <c r="C14" s="16">
        <v>28</v>
      </c>
      <c r="D14" s="45">
        <v>38</v>
      </c>
      <c r="E14" s="15"/>
      <c r="F14" s="16"/>
      <c r="G14" s="16"/>
      <c r="H14" s="16"/>
      <c r="I14" s="17"/>
      <c r="J14" s="35" t="s">
        <v>74</v>
      </c>
      <c r="L14" s="44"/>
    </row>
    <row r="15" spans="1:12" s="35" customFormat="1" ht="18" customHeight="1">
      <c r="A15" s="13" t="s">
        <v>10</v>
      </c>
      <c r="B15" s="25">
        <v>19.8</v>
      </c>
      <c r="C15" s="14">
        <v>25</v>
      </c>
      <c r="D15" s="40">
        <v>38</v>
      </c>
      <c r="E15" s="9"/>
      <c r="F15" s="9"/>
      <c r="G15" s="9"/>
      <c r="H15" s="9"/>
      <c r="I15" s="16"/>
      <c r="J15" s="35" t="s">
        <v>74</v>
      </c>
      <c r="L15" s="44"/>
    </row>
    <row r="16" spans="1:12" s="35" customFormat="1" ht="18" customHeight="1">
      <c r="A16" s="13" t="s">
        <v>12</v>
      </c>
      <c r="B16" s="25">
        <v>9.8</v>
      </c>
      <c r="C16" s="16">
        <v>16</v>
      </c>
      <c r="D16" s="40">
        <v>46</v>
      </c>
      <c r="E16" s="9"/>
      <c r="F16" s="9"/>
      <c r="G16" s="9"/>
      <c r="H16" s="9"/>
      <c r="I16" s="10"/>
      <c r="J16" s="35" t="s">
        <v>74</v>
      </c>
      <c r="L16" s="44"/>
    </row>
    <row r="17" spans="1:12" s="35" customFormat="1" ht="18" customHeight="1">
      <c r="A17" s="18" t="s">
        <v>19</v>
      </c>
      <c r="B17" s="27">
        <v>7.9</v>
      </c>
      <c r="C17" s="14"/>
      <c r="D17" s="45"/>
      <c r="E17" s="15"/>
      <c r="F17" s="16"/>
      <c r="G17" s="16"/>
      <c r="H17" s="16"/>
      <c r="I17" s="10"/>
      <c r="L17" s="44"/>
    </row>
    <row r="18" spans="1:12" s="35" customFormat="1" ht="18" customHeight="1">
      <c r="A18" s="18" t="s">
        <v>21</v>
      </c>
      <c r="B18" s="27">
        <v>13</v>
      </c>
      <c r="C18" s="14"/>
      <c r="D18" s="14"/>
      <c r="E18" s="15"/>
      <c r="F18" s="16"/>
      <c r="G18" s="17"/>
      <c r="H18" s="16"/>
      <c r="I18" s="10"/>
      <c r="L18" s="44"/>
    </row>
    <row r="19" spans="1:12" s="35" customFormat="1" ht="18" customHeight="1">
      <c r="A19" s="18" t="s">
        <v>20</v>
      </c>
      <c r="B19" s="27">
        <v>15.4</v>
      </c>
      <c r="C19" s="14"/>
      <c r="D19" s="40"/>
      <c r="E19" s="9"/>
      <c r="F19" s="9"/>
      <c r="G19" s="9"/>
      <c r="H19" s="9"/>
      <c r="I19" s="16"/>
      <c r="L19" s="44"/>
    </row>
    <row r="20" spans="1:12" s="35" customFormat="1" ht="18" customHeight="1">
      <c r="A20" s="18" t="s">
        <v>35</v>
      </c>
      <c r="B20" s="27">
        <v>18.2</v>
      </c>
      <c r="C20" s="14"/>
      <c r="D20" s="45"/>
      <c r="E20" s="15"/>
      <c r="F20" s="16"/>
      <c r="G20" s="16"/>
      <c r="H20" s="16"/>
      <c r="I20" s="10"/>
      <c r="L20" s="44"/>
    </row>
    <row r="21" spans="1:12" s="35" customFormat="1" ht="18" customHeight="1">
      <c r="A21" s="13" t="s">
        <v>14</v>
      </c>
      <c r="B21" s="25">
        <v>20.8</v>
      </c>
      <c r="C21" s="16"/>
      <c r="D21" s="14"/>
      <c r="E21" s="15"/>
      <c r="F21" s="16"/>
      <c r="G21" s="17"/>
      <c r="H21" s="16"/>
      <c r="I21" s="17"/>
      <c r="J21" s="36"/>
      <c r="L21" s="44"/>
    </row>
    <row r="22" spans="1:12" ht="18" customHeight="1">
      <c r="A22" s="13" t="s">
        <v>49</v>
      </c>
      <c r="B22" s="25">
        <v>23.6</v>
      </c>
      <c r="C22" s="16"/>
      <c r="D22" s="40"/>
      <c r="E22" s="9"/>
      <c r="F22" s="9"/>
      <c r="G22" s="9"/>
      <c r="H22" s="9"/>
      <c r="I22" s="10"/>
      <c r="J22" s="35"/>
      <c r="L22" s="44"/>
    </row>
    <row r="23" spans="1:12" ht="18" customHeight="1">
      <c r="A23" s="13" t="s">
        <v>34</v>
      </c>
      <c r="B23" s="25">
        <v>27.7</v>
      </c>
      <c r="C23" s="14"/>
      <c r="D23" s="45"/>
      <c r="E23" s="15"/>
      <c r="F23" s="16"/>
      <c r="G23" s="16"/>
      <c r="H23" s="16"/>
      <c r="I23" s="10"/>
      <c r="L23" s="44"/>
    </row>
    <row r="24" spans="1:12" ht="18" customHeight="1">
      <c r="A24" s="13" t="s">
        <v>25</v>
      </c>
      <c r="B24" s="26">
        <v>29</v>
      </c>
      <c r="C24" s="14"/>
      <c r="D24" s="45"/>
      <c r="E24" s="15"/>
      <c r="F24" s="16"/>
      <c r="G24" s="16"/>
      <c r="H24" s="16"/>
      <c r="I24" s="16"/>
      <c r="J24" s="35"/>
      <c r="L24" s="44"/>
    </row>
    <row r="25" spans="1:12" ht="18" customHeight="1">
      <c r="A25" s="18" t="s">
        <v>56</v>
      </c>
      <c r="B25" s="27">
        <v>33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8"/>
      <c r="F27" s="20"/>
      <c r="G27" s="20"/>
      <c r="H27" s="20"/>
      <c r="I27" s="28">
        <f>SUM(I4:I25)</f>
        <v>4462500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E29" s="9" t="s">
        <v>65</v>
      </c>
      <c r="F29" s="230" t="s">
        <v>6</v>
      </c>
      <c r="G29" s="230"/>
      <c r="H29" s="230" t="s">
        <v>66</v>
      </c>
      <c r="I29" s="230"/>
    </row>
    <row r="30" spans="1:9" ht="18" customHeight="1">
      <c r="A30" s="6" t="s">
        <v>38</v>
      </c>
      <c r="B30" s="8">
        <v>10</v>
      </c>
      <c r="C30" s="10">
        <f>C38*25%</f>
        <v>1250000</v>
      </c>
      <c r="D30" s="36"/>
      <c r="E30" s="9">
        <v>1</v>
      </c>
      <c r="F30" s="9" t="s">
        <v>67</v>
      </c>
      <c r="G30" s="9">
        <v>10</v>
      </c>
      <c r="H30" s="10" t="s">
        <v>67</v>
      </c>
      <c r="I30" s="10">
        <f>C38*20%</f>
        <v>1000000</v>
      </c>
    </row>
    <row r="31" spans="1:9" ht="18" customHeight="1">
      <c r="A31" s="7" t="s">
        <v>39</v>
      </c>
      <c r="B31" s="9">
        <v>8</v>
      </c>
      <c r="C31" s="10">
        <f>C38*20%</f>
        <v>1000000</v>
      </c>
      <c r="D31" s="36"/>
      <c r="E31" s="9">
        <v>2</v>
      </c>
      <c r="F31" s="9" t="s">
        <v>67</v>
      </c>
      <c r="G31" s="9">
        <v>6</v>
      </c>
      <c r="H31" s="10" t="s">
        <v>67</v>
      </c>
      <c r="I31" s="10">
        <f>C38*15%</f>
        <v>750000</v>
      </c>
    </row>
    <row r="32" spans="1:9" ht="18" customHeight="1">
      <c r="A32" s="7" t="s">
        <v>40</v>
      </c>
      <c r="B32" s="9">
        <v>6</v>
      </c>
      <c r="C32" s="10">
        <f>C38*15%</f>
        <v>750000</v>
      </c>
      <c r="D32" s="36"/>
      <c r="E32" s="9">
        <v>3</v>
      </c>
      <c r="F32" s="9" t="s">
        <v>67</v>
      </c>
      <c r="G32" s="9">
        <v>4</v>
      </c>
      <c r="H32" s="10" t="s">
        <v>67</v>
      </c>
      <c r="I32" s="10">
        <f>C38*10%</f>
        <v>500000</v>
      </c>
    </row>
    <row r="33" spans="1:9" ht="18" customHeight="1">
      <c r="A33" s="7" t="s">
        <v>41</v>
      </c>
      <c r="B33" s="9">
        <v>5</v>
      </c>
      <c r="C33" s="10">
        <f>C38*12%</f>
        <v>600000</v>
      </c>
      <c r="D33" s="36"/>
      <c r="E33" s="9">
        <v>4</v>
      </c>
      <c r="F33" s="9" t="s">
        <v>67</v>
      </c>
      <c r="G33" s="9">
        <v>2</v>
      </c>
      <c r="H33" s="10" t="s">
        <v>67</v>
      </c>
      <c r="I33" s="10">
        <f>C38*5%</f>
        <v>250000</v>
      </c>
    </row>
    <row r="34" spans="1:9" ht="18" customHeight="1">
      <c r="A34" s="7" t="s">
        <v>42</v>
      </c>
      <c r="B34" s="9">
        <v>4</v>
      </c>
      <c r="C34" s="10">
        <f>C38*10%</f>
        <v>500000</v>
      </c>
      <c r="E34" s="36"/>
      <c r="F34" s="36"/>
      <c r="G34" s="46"/>
      <c r="H34" s="47"/>
      <c r="I34" s="47"/>
    </row>
    <row r="35" spans="1:9" ht="18" customHeight="1">
      <c r="A35" s="7" t="s">
        <v>43</v>
      </c>
      <c r="B35" s="9">
        <v>3</v>
      </c>
      <c r="C35" s="10">
        <f>C38*8%</f>
        <v>400000</v>
      </c>
      <c r="E35" s="9" t="s">
        <v>68</v>
      </c>
      <c r="F35" s="230" t="s">
        <v>6</v>
      </c>
      <c r="G35" s="230"/>
      <c r="H35" s="231" t="s">
        <v>66</v>
      </c>
      <c r="I35" s="231"/>
    </row>
    <row r="36" spans="1:11" ht="18" customHeight="1">
      <c r="A36" s="7" t="s">
        <v>44</v>
      </c>
      <c r="B36" s="9">
        <v>2</v>
      </c>
      <c r="C36" s="10">
        <f>C38*6%</f>
        <v>300000</v>
      </c>
      <c r="E36" s="9">
        <v>1</v>
      </c>
      <c r="F36" s="9" t="s">
        <v>71</v>
      </c>
      <c r="G36" s="9">
        <v>10</v>
      </c>
      <c r="H36" s="10" t="s">
        <v>71</v>
      </c>
      <c r="I36" s="10">
        <f>C30*67%</f>
        <v>837500</v>
      </c>
      <c r="J36" s="36">
        <f>4*I36</f>
        <v>3350000</v>
      </c>
      <c r="K36" s="36">
        <f>J36/3</f>
        <v>1116666.6666666667</v>
      </c>
    </row>
    <row r="37" spans="1:9" ht="18" customHeight="1">
      <c r="A37" s="7" t="s">
        <v>45</v>
      </c>
      <c r="B37" s="9">
        <v>1</v>
      </c>
      <c r="C37" s="10">
        <f>C38*4%</f>
        <v>200000</v>
      </c>
      <c r="E37" s="9">
        <v>2</v>
      </c>
      <c r="F37" s="9" t="s">
        <v>69</v>
      </c>
      <c r="G37" s="9">
        <v>5</v>
      </c>
      <c r="H37" s="10" t="s">
        <v>69</v>
      </c>
      <c r="I37" s="10">
        <f>C30*33%</f>
        <v>412500</v>
      </c>
    </row>
    <row r="38" spans="1:8" ht="18" customHeight="1">
      <c r="A38" s="5" t="s">
        <v>4</v>
      </c>
      <c r="B38" s="22"/>
      <c r="C38" s="12">
        <v>5000000</v>
      </c>
      <c r="F38" s="20"/>
      <c r="G38" s="20"/>
      <c r="H38" s="20"/>
    </row>
  </sheetData>
  <sheetProtection/>
  <mergeCells count="6">
    <mergeCell ref="F35:G35"/>
    <mergeCell ref="H35:I35"/>
    <mergeCell ref="F3:G3"/>
    <mergeCell ref="H3:I3"/>
    <mergeCell ref="F29:G29"/>
    <mergeCell ref="H29:I29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E4" sqref="E4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63</v>
      </c>
      <c r="G1" s="1"/>
      <c r="H1" s="1"/>
      <c r="I1" s="1"/>
    </row>
    <row r="2" spans="2:9" s="30" customFormat="1" ht="29.25" customHeight="1">
      <c r="B2" s="3"/>
      <c r="C2" s="3"/>
      <c r="E2" s="4" t="s">
        <v>62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8" t="s">
        <v>19</v>
      </c>
      <c r="B4" s="27">
        <v>7.9</v>
      </c>
      <c r="C4" s="14">
        <v>72</v>
      </c>
      <c r="D4" s="45">
        <v>34</v>
      </c>
      <c r="E4" s="15"/>
      <c r="F4" s="16">
        <v>1</v>
      </c>
      <c r="G4" s="16">
        <v>10</v>
      </c>
      <c r="H4" s="16">
        <v>1</v>
      </c>
      <c r="I4" s="10">
        <v>2000000</v>
      </c>
      <c r="L4" s="44"/>
    </row>
    <row r="5" spans="1:12" s="35" customFormat="1" ht="18" customHeight="1">
      <c r="A5" s="13" t="s">
        <v>8</v>
      </c>
      <c r="B5" s="26">
        <v>10.4</v>
      </c>
      <c r="C5" s="42">
        <v>75</v>
      </c>
      <c r="D5" s="45">
        <v>31</v>
      </c>
      <c r="E5" s="15"/>
      <c r="F5" s="9">
        <v>2</v>
      </c>
      <c r="G5" s="9">
        <v>8</v>
      </c>
      <c r="H5" s="9">
        <v>2</v>
      </c>
      <c r="I5" s="10">
        <v>1600000</v>
      </c>
      <c r="L5" s="44"/>
    </row>
    <row r="6" spans="1:12" s="35" customFormat="1" ht="18" customHeight="1">
      <c r="A6" s="13" t="s">
        <v>18</v>
      </c>
      <c r="B6" s="25">
        <v>10.2</v>
      </c>
      <c r="C6" s="16">
        <v>77</v>
      </c>
      <c r="D6" s="45">
        <v>31</v>
      </c>
      <c r="E6" s="15"/>
      <c r="F6" s="16">
        <v>4</v>
      </c>
      <c r="G6" s="17">
        <v>5</v>
      </c>
      <c r="H6" s="16" t="s">
        <v>60</v>
      </c>
      <c r="I6" s="10">
        <v>1080000</v>
      </c>
      <c r="L6" s="44"/>
    </row>
    <row r="7" spans="1:12" s="35" customFormat="1" ht="18" customHeight="1">
      <c r="A7" s="18" t="s">
        <v>20</v>
      </c>
      <c r="B7" s="27">
        <v>15.4</v>
      </c>
      <c r="C7" s="14">
        <v>77</v>
      </c>
      <c r="D7" s="40">
        <v>35</v>
      </c>
      <c r="E7" s="9"/>
      <c r="F7" s="9">
        <v>3</v>
      </c>
      <c r="G7" s="9">
        <v>6</v>
      </c>
      <c r="H7" s="9" t="s">
        <v>60</v>
      </c>
      <c r="I7" s="16">
        <v>1080000</v>
      </c>
      <c r="L7" s="44"/>
    </row>
    <row r="8" spans="1:12" s="35" customFormat="1" ht="18" customHeight="1">
      <c r="A8" s="13" t="s">
        <v>32</v>
      </c>
      <c r="B8" s="25">
        <v>8.9</v>
      </c>
      <c r="C8" s="16">
        <v>79</v>
      </c>
      <c r="D8" s="45">
        <v>34</v>
      </c>
      <c r="E8" s="15"/>
      <c r="F8" s="16">
        <v>5</v>
      </c>
      <c r="G8" s="16">
        <v>4</v>
      </c>
      <c r="H8" s="16" t="s">
        <v>48</v>
      </c>
      <c r="I8" s="17">
        <v>640000</v>
      </c>
      <c r="L8" s="44"/>
    </row>
    <row r="9" spans="1:12" s="35" customFormat="1" ht="18" customHeight="1">
      <c r="A9" s="13" t="s">
        <v>33</v>
      </c>
      <c r="B9" s="25">
        <v>17.5</v>
      </c>
      <c r="C9" s="16">
        <v>79</v>
      </c>
      <c r="D9" s="45">
        <v>34</v>
      </c>
      <c r="E9" s="42"/>
      <c r="F9" s="42">
        <v>6</v>
      </c>
      <c r="G9" s="42">
        <v>3</v>
      </c>
      <c r="H9" s="42" t="s">
        <v>48</v>
      </c>
      <c r="I9" s="16">
        <v>640000</v>
      </c>
      <c r="L9" s="44"/>
    </row>
    <row r="10" spans="1:12" s="35" customFormat="1" ht="18" customHeight="1">
      <c r="A10" s="13" t="s">
        <v>9</v>
      </c>
      <c r="B10" s="25">
        <v>26.2</v>
      </c>
      <c r="C10" s="16">
        <v>79</v>
      </c>
      <c r="D10" s="14">
        <v>37</v>
      </c>
      <c r="E10" s="15"/>
      <c r="F10" s="16">
        <v>7</v>
      </c>
      <c r="G10" s="17">
        <v>2</v>
      </c>
      <c r="H10" s="16" t="s">
        <v>48</v>
      </c>
      <c r="I10" s="16">
        <v>640000</v>
      </c>
      <c r="L10" s="44"/>
    </row>
    <row r="11" spans="1:12" s="35" customFormat="1" ht="18" customHeight="1">
      <c r="A11" s="13" t="s">
        <v>17</v>
      </c>
      <c r="B11" s="25">
        <v>9.7</v>
      </c>
      <c r="C11" s="9">
        <v>80</v>
      </c>
      <c r="D11" s="45">
        <v>29</v>
      </c>
      <c r="E11" s="15" t="s">
        <v>61</v>
      </c>
      <c r="F11" s="17">
        <v>8</v>
      </c>
      <c r="G11" s="16">
        <v>1</v>
      </c>
      <c r="H11" s="16" t="s">
        <v>50</v>
      </c>
      <c r="I11" s="16">
        <f>106667+480000</f>
        <v>586667</v>
      </c>
      <c r="L11" s="44"/>
    </row>
    <row r="12" spans="1:12" s="35" customFormat="1" ht="18" customHeight="1">
      <c r="A12" s="13" t="s">
        <v>13</v>
      </c>
      <c r="B12" s="25">
        <v>17.8</v>
      </c>
      <c r="C12" s="16">
        <v>80</v>
      </c>
      <c r="D12" s="45">
        <v>37</v>
      </c>
      <c r="E12" s="15"/>
      <c r="F12" s="16"/>
      <c r="G12" s="16"/>
      <c r="H12" s="9" t="s">
        <v>50</v>
      </c>
      <c r="I12" s="17">
        <v>106666</v>
      </c>
      <c r="L12" s="44"/>
    </row>
    <row r="13" spans="1:12" s="35" customFormat="1" ht="18" customHeight="1">
      <c r="A13" s="13" t="s">
        <v>15</v>
      </c>
      <c r="B13" s="25">
        <v>21.4</v>
      </c>
      <c r="C13" s="16">
        <v>80</v>
      </c>
      <c r="D13" s="45">
        <v>33</v>
      </c>
      <c r="E13" s="15"/>
      <c r="F13" s="16"/>
      <c r="G13" s="16"/>
      <c r="H13" s="16" t="s">
        <v>50</v>
      </c>
      <c r="I13" s="17">
        <v>106667</v>
      </c>
      <c r="L13" s="44"/>
    </row>
    <row r="14" spans="1:12" s="35" customFormat="1" ht="18" customHeight="1">
      <c r="A14" s="13" t="s">
        <v>25</v>
      </c>
      <c r="B14" s="26">
        <v>29</v>
      </c>
      <c r="C14" s="14">
        <v>82</v>
      </c>
      <c r="D14" s="45">
        <v>43</v>
      </c>
      <c r="E14" s="15"/>
      <c r="F14" s="16"/>
      <c r="G14" s="16"/>
      <c r="H14" s="16"/>
      <c r="I14" s="16"/>
      <c r="L14" s="44"/>
    </row>
    <row r="15" spans="1:12" s="35" customFormat="1" ht="18" customHeight="1">
      <c r="A15" s="13" t="s">
        <v>16</v>
      </c>
      <c r="B15" s="25">
        <v>6.6</v>
      </c>
      <c r="C15" s="9">
        <v>83</v>
      </c>
      <c r="D15" s="45">
        <v>34</v>
      </c>
      <c r="E15" s="15"/>
      <c r="F15" s="16"/>
      <c r="G15" s="16"/>
      <c r="H15" s="16"/>
      <c r="I15" s="16"/>
      <c r="L15" s="44"/>
    </row>
    <row r="16" spans="1:12" s="35" customFormat="1" ht="18" customHeight="1">
      <c r="A16" s="13" t="s">
        <v>49</v>
      </c>
      <c r="B16" s="25">
        <v>23.6</v>
      </c>
      <c r="C16" s="16">
        <v>88</v>
      </c>
      <c r="D16" s="40">
        <v>34</v>
      </c>
      <c r="E16" s="9"/>
      <c r="F16" s="9"/>
      <c r="G16" s="9"/>
      <c r="H16" s="9"/>
      <c r="I16" s="10"/>
      <c r="L16" s="44"/>
    </row>
    <row r="17" spans="1:12" s="35" customFormat="1" ht="18" customHeight="1">
      <c r="A17" s="13" t="s">
        <v>11</v>
      </c>
      <c r="B17" s="26">
        <v>18.9</v>
      </c>
      <c r="C17" s="16">
        <v>89</v>
      </c>
      <c r="D17" s="45">
        <v>40</v>
      </c>
      <c r="E17" s="15"/>
      <c r="F17" s="16"/>
      <c r="G17" s="16"/>
      <c r="H17" s="16"/>
      <c r="I17" s="10"/>
      <c r="L17" s="44"/>
    </row>
    <row r="18" spans="1:12" s="35" customFormat="1" ht="18" customHeight="1">
      <c r="A18" s="13" t="s">
        <v>12</v>
      </c>
      <c r="B18" s="25">
        <v>9.8</v>
      </c>
      <c r="C18" s="16"/>
      <c r="D18" s="40"/>
      <c r="E18" s="9"/>
      <c r="F18" s="9"/>
      <c r="G18" s="9"/>
      <c r="H18" s="9"/>
      <c r="I18" s="10"/>
      <c r="L18" s="44"/>
    </row>
    <row r="19" spans="1:12" s="35" customFormat="1" ht="18" customHeight="1">
      <c r="A19" s="18" t="s">
        <v>21</v>
      </c>
      <c r="B19" s="27">
        <v>13</v>
      </c>
      <c r="C19" s="14"/>
      <c r="D19" s="14"/>
      <c r="E19" s="15"/>
      <c r="F19" s="16"/>
      <c r="G19" s="17"/>
      <c r="H19" s="16"/>
      <c r="I19" s="10"/>
      <c r="L19" s="44"/>
    </row>
    <row r="20" spans="1:12" s="35" customFormat="1" ht="18" customHeight="1">
      <c r="A20" s="18" t="s">
        <v>35</v>
      </c>
      <c r="B20" s="27">
        <v>18.2</v>
      </c>
      <c r="C20" s="14"/>
      <c r="D20" s="45"/>
      <c r="E20" s="15"/>
      <c r="F20" s="16"/>
      <c r="G20" s="16"/>
      <c r="H20" s="16"/>
      <c r="I20" s="10"/>
      <c r="L20" s="44"/>
    </row>
    <row r="21" spans="1:12" s="35" customFormat="1" ht="18" customHeight="1">
      <c r="A21" s="13" t="s">
        <v>10</v>
      </c>
      <c r="B21" s="25">
        <v>19.8</v>
      </c>
      <c r="C21" s="14"/>
      <c r="D21" s="40"/>
      <c r="E21" s="9"/>
      <c r="F21" s="9"/>
      <c r="G21" s="9"/>
      <c r="H21" s="9"/>
      <c r="I21" s="16"/>
      <c r="L21" s="44"/>
    </row>
    <row r="22" spans="1:12" ht="18" customHeight="1">
      <c r="A22" s="13" t="s">
        <v>14</v>
      </c>
      <c r="B22" s="25">
        <v>20.8</v>
      </c>
      <c r="C22" s="16"/>
      <c r="D22" s="14"/>
      <c r="E22" s="15"/>
      <c r="F22" s="16"/>
      <c r="G22" s="17"/>
      <c r="H22" s="16"/>
      <c r="I22" s="17"/>
      <c r="L22" s="44"/>
    </row>
    <row r="23" spans="1:12" ht="18" customHeight="1">
      <c r="A23" s="13" t="s">
        <v>27</v>
      </c>
      <c r="B23" s="26">
        <v>25.2</v>
      </c>
      <c r="C23" s="14"/>
      <c r="D23" s="45"/>
      <c r="E23" s="9"/>
      <c r="F23" s="9"/>
      <c r="G23" s="9"/>
      <c r="H23" s="9"/>
      <c r="I23" s="10"/>
      <c r="L23" s="44"/>
    </row>
    <row r="24" spans="1:12" ht="18" customHeight="1">
      <c r="A24" s="13" t="s">
        <v>34</v>
      </c>
      <c r="B24" s="25">
        <v>27.7</v>
      </c>
      <c r="C24" s="14"/>
      <c r="D24" s="45"/>
      <c r="E24" s="15"/>
      <c r="F24" s="16"/>
      <c r="G24" s="16"/>
      <c r="H24" s="16"/>
      <c r="I24" s="10"/>
      <c r="L24" s="44"/>
    </row>
    <row r="25" spans="1:12" ht="18" customHeight="1">
      <c r="A25" s="18" t="s">
        <v>56</v>
      </c>
      <c r="B25" s="27">
        <v>33</v>
      </c>
      <c r="C25" s="14"/>
      <c r="D25" s="45"/>
      <c r="E25" s="15"/>
      <c r="F25" s="16"/>
      <c r="G25" s="16"/>
      <c r="H25" s="16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8"/>
      <c r="F27" s="20"/>
      <c r="G27" s="20"/>
      <c r="H27" s="20"/>
      <c r="I27" s="28">
        <f>SUM(I4:I25)</f>
        <v>8480000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F29" s="41"/>
      <c r="G29" s="11"/>
      <c r="H29" s="11"/>
      <c r="I29" s="29"/>
    </row>
    <row r="30" spans="1:9" ht="18" customHeight="1">
      <c r="A30" s="6" t="s">
        <v>38</v>
      </c>
      <c r="B30" s="8">
        <v>10</v>
      </c>
      <c r="C30" s="10">
        <f>C38*25%</f>
        <v>2000000</v>
      </c>
      <c r="D30" s="36"/>
      <c r="E30" s="36"/>
      <c r="F30" s="19"/>
      <c r="G30" s="19"/>
      <c r="H30" s="19"/>
      <c r="I30" s="36"/>
    </row>
    <row r="31" spans="1:9" ht="18" customHeight="1">
      <c r="A31" s="7" t="s">
        <v>39</v>
      </c>
      <c r="B31" s="9">
        <v>8</v>
      </c>
      <c r="C31" s="10">
        <f>C38*20%</f>
        <v>1600000</v>
      </c>
      <c r="D31" s="36"/>
      <c r="E31" s="36"/>
      <c r="F31" s="19"/>
      <c r="G31" s="19"/>
      <c r="H31" s="19"/>
      <c r="I31" s="36"/>
    </row>
    <row r="32" spans="1:9" ht="18" customHeight="1">
      <c r="A32" s="7" t="s">
        <v>40</v>
      </c>
      <c r="B32" s="9">
        <v>6</v>
      </c>
      <c r="C32" s="10">
        <f>C38*15%</f>
        <v>1200000</v>
      </c>
      <c r="D32" s="36"/>
      <c r="E32" s="36"/>
      <c r="F32" s="19"/>
      <c r="G32" s="19"/>
      <c r="H32" s="19"/>
      <c r="I32" s="36"/>
    </row>
    <row r="33" spans="1:9" ht="18" customHeight="1">
      <c r="A33" s="7" t="s">
        <v>41</v>
      </c>
      <c r="B33" s="9">
        <v>5</v>
      </c>
      <c r="C33" s="10">
        <f>C38*12%</f>
        <v>960000</v>
      </c>
      <c r="D33" s="36"/>
      <c r="E33" s="36"/>
      <c r="F33" s="19"/>
      <c r="G33" s="19"/>
      <c r="H33" s="19"/>
      <c r="I33" s="36"/>
    </row>
    <row r="34" spans="1:8" ht="18" customHeight="1">
      <c r="A34" s="7" t="s">
        <v>42</v>
      </c>
      <c r="B34" s="9">
        <v>4</v>
      </c>
      <c r="C34" s="10">
        <f>C38*10%</f>
        <v>800000</v>
      </c>
      <c r="F34" s="20"/>
      <c r="G34" s="20"/>
      <c r="H34" s="20"/>
    </row>
    <row r="35" spans="1:8" ht="18" customHeight="1">
      <c r="A35" s="7" t="s">
        <v>43</v>
      </c>
      <c r="B35" s="9">
        <v>3</v>
      </c>
      <c r="C35" s="10">
        <f>C38*8%</f>
        <v>640000</v>
      </c>
      <c r="F35" s="20"/>
      <c r="G35" s="20"/>
      <c r="H35" s="20"/>
    </row>
    <row r="36" spans="1:8" ht="18" customHeight="1">
      <c r="A36" s="7" t="s">
        <v>44</v>
      </c>
      <c r="B36" s="9">
        <v>2</v>
      </c>
      <c r="C36" s="10">
        <f>C38*6%</f>
        <v>480000</v>
      </c>
      <c r="F36" s="20"/>
      <c r="G36" s="20"/>
      <c r="H36" s="20"/>
    </row>
    <row r="37" spans="1:8" ht="18" customHeight="1">
      <c r="A37" s="7" t="s">
        <v>45</v>
      </c>
      <c r="B37" s="9">
        <v>1</v>
      </c>
      <c r="C37" s="10">
        <f>C38*4%</f>
        <v>320000</v>
      </c>
      <c r="F37" s="20"/>
      <c r="G37" s="20"/>
      <c r="H37" s="20"/>
    </row>
    <row r="38" spans="1:8" ht="18" customHeight="1">
      <c r="A38" s="5" t="s">
        <v>4</v>
      </c>
      <c r="B38" s="22"/>
      <c r="C38" s="12">
        <v>8000000</v>
      </c>
      <c r="F38" s="20"/>
      <c r="G38" s="20"/>
      <c r="H38" s="20"/>
    </row>
  </sheetData>
  <sheetProtection/>
  <mergeCells count="2">
    <mergeCell ref="F3:G3"/>
    <mergeCell ref="H3:I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K16" sqref="K16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57</v>
      </c>
      <c r="G1" s="1"/>
      <c r="H1" s="1"/>
      <c r="I1" s="1"/>
    </row>
    <row r="2" spans="2:9" s="30" customFormat="1" ht="29.25" customHeight="1">
      <c r="B2" s="3"/>
      <c r="C2" s="3"/>
      <c r="E2" s="4" t="s">
        <v>58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32</v>
      </c>
      <c r="B4" s="25">
        <v>8.9</v>
      </c>
      <c r="C4" s="16">
        <v>38</v>
      </c>
      <c r="D4" s="45">
        <v>25</v>
      </c>
      <c r="E4" s="15"/>
      <c r="F4" s="16">
        <v>1</v>
      </c>
      <c r="G4" s="16">
        <v>10</v>
      </c>
      <c r="H4" s="16">
        <v>1</v>
      </c>
      <c r="I4" s="17">
        <v>1250000</v>
      </c>
      <c r="L4" s="44"/>
    </row>
    <row r="5" spans="1:12" s="35" customFormat="1" ht="18" customHeight="1">
      <c r="A5" s="13" t="s">
        <v>18</v>
      </c>
      <c r="B5" s="25">
        <v>10.2</v>
      </c>
      <c r="C5" s="16">
        <v>34</v>
      </c>
      <c r="D5" s="45">
        <v>31</v>
      </c>
      <c r="E5" s="15"/>
      <c r="F5" s="16">
        <v>2</v>
      </c>
      <c r="G5" s="17">
        <v>8</v>
      </c>
      <c r="H5" s="16">
        <v>2</v>
      </c>
      <c r="I5" s="10">
        <v>1000000</v>
      </c>
      <c r="L5" s="44"/>
    </row>
    <row r="6" spans="1:12" s="35" customFormat="1" ht="18" customHeight="1">
      <c r="A6" s="18" t="s">
        <v>19</v>
      </c>
      <c r="B6" s="27">
        <v>7.9</v>
      </c>
      <c r="C6" s="14">
        <v>32</v>
      </c>
      <c r="D6" s="45">
        <v>32</v>
      </c>
      <c r="E6" s="15"/>
      <c r="F6" s="16">
        <v>3</v>
      </c>
      <c r="G6" s="16">
        <v>6</v>
      </c>
      <c r="H6" s="16">
        <v>3</v>
      </c>
      <c r="I6" s="10">
        <v>750000</v>
      </c>
      <c r="L6" s="44"/>
    </row>
    <row r="7" spans="1:12" s="35" customFormat="1" ht="18" customHeight="1">
      <c r="A7" s="13" t="s">
        <v>15</v>
      </c>
      <c r="B7" s="25">
        <v>21.4</v>
      </c>
      <c r="C7" s="16">
        <v>29</v>
      </c>
      <c r="D7" s="45">
        <v>38</v>
      </c>
      <c r="E7" s="15"/>
      <c r="F7" s="16">
        <v>4</v>
      </c>
      <c r="G7" s="16">
        <v>5</v>
      </c>
      <c r="H7" s="16">
        <v>4</v>
      </c>
      <c r="I7" s="17">
        <v>600000</v>
      </c>
      <c r="L7" s="44"/>
    </row>
    <row r="8" spans="1:12" s="35" customFormat="1" ht="18" customHeight="1">
      <c r="A8" s="13" t="s">
        <v>33</v>
      </c>
      <c r="B8" s="25">
        <v>17.5</v>
      </c>
      <c r="C8" s="16">
        <v>26</v>
      </c>
      <c r="D8" s="45">
        <v>32</v>
      </c>
      <c r="E8" s="42"/>
      <c r="F8" s="42">
        <v>5</v>
      </c>
      <c r="G8" s="42">
        <v>4</v>
      </c>
      <c r="H8" s="42" t="s">
        <v>48</v>
      </c>
      <c r="I8" s="16">
        <v>450000</v>
      </c>
      <c r="L8" s="44"/>
    </row>
    <row r="9" spans="1:12" s="35" customFormat="1" ht="18" customHeight="1">
      <c r="A9" s="13" t="s">
        <v>34</v>
      </c>
      <c r="B9" s="25">
        <v>27.7</v>
      </c>
      <c r="C9" s="14">
        <v>26</v>
      </c>
      <c r="D9" s="45">
        <v>37</v>
      </c>
      <c r="E9" s="15"/>
      <c r="F9" s="16">
        <v>6</v>
      </c>
      <c r="G9" s="16">
        <v>3</v>
      </c>
      <c r="H9" s="16" t="s">
        <v>48</v>
      </c>
      <c r="I9" s="10">
        <v>450000</v>
      </c>
      <c r="L9" s="44"/>
    </row>
    <row r="10" spans="1:12" s="35" customFormat="1" ht="18" customHeight="1">
      <c r="A10" s="13" t="s">
        <v>8</v>
      </c>
      <c r="B10" s="26">
        <v>10.4</v>
      </c>
      <c r="C10" s="42">
        <v>25</v>
      </c>
      <c r="D10" s="45">
        <v>31</v>
      </c>
      <c r="E10" s="15"/>
      <c r="F10" s="9">
        <v>7</v>
      </c>
      <c r="G10" s="9">
        <v>2</v>
      </c>
      <c r="H10" s="9" t="s">
        <v>29</v>
      </c>
      <c r="I10" s="10">
        <v>250000</v>
      </c>
      <c r="L10" s="44"/>
    </row>
    <row r="11" spans="1:12" s="35" customFormat="1" ht="18" customHeight="1">
      <c r="A11" s="13" t="s">
        <v>13</v>
      </c>
      <c r="B11" s="25">
        <v>17.8</v>
      </c>
      <c r="C11" s="16">
        <v>25</v>
      </c>
      <c r="D11" s="45">
        <v>39</v>
      </c>
      <c r="E11" s="15"/>
      <c r="F11" s="16">
        <v>8</v>
      </c>
      <c r="G11" s="16">
        <v>1</v>
      </c>
      <c r="H11" s="9" t="s">
        <v>29</v>
      </c>
      <c r="I11" s="16">
        <v>250000</v>
      </c>
      <c r="L11" s="44"/>
    </row>
    <row r="12" spans="1:12" s="35" customFormat="1" ht="18" customHeight="1">
      <c r="A12" s="13" t="s">
        <v>16</v>
      </c>
      <c r="B12" s="25">
        <v>6.6</v>
      </c>
      <c r="C12" s="9">
        <v>24</v>
      </c>
      <c r="D12" s="45">
        <v>35</v>
      </c>
      <c r="E12" s="15"/>
      <c r="F12" s="16"/>
      <c r="G12" s="16"/>
      <c r="H12" s="16"/>
      <c r="I12" s="16"/>
      <c r="L12" s="44"/>
    </row>
    <row r="13" spans="1:12" s="35" customFormat="1" ht="18" customHeight="1">
      <c r="A13" s="13" t="s">
        <v>17</v>
      </c>
      <c r="B13" s="25">
        <v>9.7</v>
      </c>
      <c r="C13" s="9">
        <v>24</v>
      </c>
      <c r="D13" s="45">
        <v>37</v>
      </c>
      <c r="E13" s="15"/>
      <c r="F13" s="17"/>
      <c r="G13" s="16"/>
      <c r="H13" s="16"/>
      <c r="I13" s="16"/>
      <c r="L13" s="44"/>
    </row>
    <row r="14" spans="1:12" s="35" customFormat="1" ht="18" customHeight="1">
      <c r="A14" s="13" t="s">
        <v>11</v>
      </c>
      <c r="B14" s="26">
        <v>18.9</v>
      </c>
      <c r="C14" s="16">
        <v>18</v>
      </c>
      <c r="D14" s="45">
        <v>36</v>
      </c>
      <c r="E14" s="15"/>
      <c r="F14" s="16"/>
      <c r="G14" s="16"/>
      <c r="H14" s="16"/>
      <c r="I14" s="10"/>
      <c r="L14" s="44"/>
    </row>
    <row r="15" spans="1:12" s="35" customFormat="1" ht="18" customHeight="1">
      <c r="A15" s="13" t="s">
        <v>12</v>
      </c>
      <c r="B15" s="25">
        <v>9.8</v>
      </c>
      <c r="C15" s="16"/>
      <c r="D15" s="40"/>
      <c r="E15" s="9"/>
      <c r="F15" s="9"/>
      <c r="G15" s="9"/>
      <c r="H15" s="9"/>
      <c r="I15" s="10"/>
      <c r="L15" s="44"/>
    </row>
    <row r="16" spans="1:12" s="35" customFormat="1" ht="18" customHeight="1">
      <c r="A16" s="18" t="s">
        <v>21</v>
      </c>
      <c r="B16" s="27">
        <v>13</v>
      </c>
      <c r="C16" s="14"/>
      <c r="D16" s="14"/>
      <c r="E16" s="15"/>
      <c r="F16" s="16"/>
      <c r="G16" s="17"/>
      <c r="H16" s="16"/>
      <c r="I16" s="10"/>
      <c r="L16" s="44"/>
    </row>
    <row r="17" spans="1:12" s="35" customFormat="1" ht="18" customHeight="1">
      <c r="A17" s="18" t="s">
        <v>35</v>
      </c>
      <c r="B17" s="27">
        <v>18.2</v>
      </c>
      <c r="C17" s="14"/>
      <c r="D17" s="45"/>
      <c r="E17" s="15"/>
      <c r="F17" s="16"/>
      <c r="G17" s="16"/>
      <c r="H17" s="16"/>
      <c r="I17" s="10"/>
      <c r="L17" s="44"/>
    </row>
    <row r="18" spans="1:12" s="35" customFormat="1" ht="18" customHeight="1">
      <c r="A18" s="18" t="s">
        <v>20</v>
      </c>
      <c r="B18" s="27">
        <v>19.2</v>
      </c>
      <c r="C18" s="14"/>
      <c r="D18" s="40"/>
      <c r="E18" s="9"/>
      <c r="F18" s="9"/>
      <c r="G18" s="9"/>
      <c r="H18" s="9"/>
      <c r="I18" s="16"/>
      <c r="L18" s="44"/>
    </row>
    <row r="19" spans="1:12" s="35" customFormat="1" ht="18" customHeight="1">
      <c r="A19" s="13" t="s">
        <v>10</v>
      </c>
      <c r="B19" s="25">
        <v>19.8</v>
      </c>
      <c r="C19" s="14"/>
      <c r="D19" s="40"/>
      <c r="E19" s="9"/>
      <c r="F19" s="9"/>
      <c r="G19" s="9"/>
      <c r="H19" s="9"/>
      <c r="I19" s="16"/>
      <c r="L19" s="44"/>
    </row>
    <row r="20" spans="1:12" s="35" customFormat="1" ht="18" customHeight="1">
      <c r="A20" s="13" t="s">
        <v>14</v>
      </c>
      <c r="B20" s="25">
        <v>20.8</v>
      </c>
      <c r="C20" s="16"/>
      <c r="D20" s="14"/>
      <c r="E20" s="15"/>
      <c r="F20" s="16"/>
      <c r="G20" s="17"/>
      <c r="H20" s="16"/>
      <c r="I20" s="17"/>
      <c r="L20" s="44"/>
    </row>
    <row r="21" spans="1:12" s="35" customFormat="1" ht="18" customHeight="1">
      <c r="A21" s="13" t="s">
        <v>27</v>
      </c>
      <c r="B21" s="26">
        <v>25.2</v>
      </c>
      <c r="C21" s="14"/>
      <c r="D21" s="45"/>
      <c r="E21" s="9"/>
      <c r="F21" s="9"/>
      <c r="G21" s="9"/>
      <c r="H21" s="9"/>
      <c r="I21" s="10"/>
      <c r="L21" s="44"/>
    </row>
    <row r="22" spans="1:12" ht="18" customHeight="1">
      <c r="A22" s="13" t="s">
        <v>9</v>
      </c>
      <c r="B22" s="25">
        <v>26.2</v>
      </c>
      <c r="C22" s="16"/>
      <c r="D22" s="14"/>
      <c r="E22" s="15"/>
      <c r="F22" s="16"/>
      <c r="G22" s="17"/>
      <c r="H22" s="16"/>
      <c r="I22" s="16"/>
      <c r="L22" s="44"/>
    </row>
    <row r="23" spans="1:12" ht="18" customHeight="1">
      <c r="A23" s="13" t="s">
        <v>25</v>
      </c>
      <c r="B23" s="26">
        <v>29</v>
      </c>
      <c r="C23" s="14"/>
      <c r="D23" s="45"/>
      <c r="E23" s="15"/>
      <c r="F23" s="16"/>
      <c r="G23" s="16"/>
      <c r="H23" s="16"/>
      <c r="I23" s="16"/>
      <c r="L23" s="44"/>
    </row>
    <row r="24" spans="1:12" ht="18" customHeight="1">
      <c r="A24" s="18" t="s">
        <v>56</v>
      </c>
      <c r="B24" s="27">
        <v>33</v>
      </c>
      <c r="C24" s="14"/>
      <c r="D24" s="45"/>
      <c r="E24" s="15"/>
      <c r="F24" s="16"/>
      <c r="G24" s="16"/>
      <c r="H24" s="16"/>
      <c r="I24" s="10"/>
      <c r="L24" s="44"/>
    </row>
    <row r="25" spans="1:12" ht="18" customHeight="1">
      <c r="A25" s="13" t="s">
        <v>49</v>
      </c>
      <c r="B25" s="25"/>
      <c r="C25" s="16"/>
      <c r="D25" s="40"/>
      <c r="E25" s="9"/>
      <c r="F25" s="9"/>
      <c r="G25" s="9"/>
      <c r="H25" s="9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 t="s">
        <v>59</v>
      </c>
      <c r="B27" s="20"/>
      <c r="C27" s="21"/>
      <c r="D27" s="20"/>
      <c r="E27" s="28"/>
      <c r="F27" s="20"/>
      <c r="G27" s="20"/>
      <c r="H27" s="20"/>
      <c r="I27" s="28">
        <f>SUM(I4:I25)</f>
        <v>5000000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F29" s="41"/>
      <c r="G29" s="11"/>
      <c r="H29" s="11"/>
      <c r="I29" s="29"/>
    </row>
    <row r="30" spans="1:9" ht="18" customHeight="1">
      <c r="A30" s="6" t="s">
        <v>38</v>
      </c>
      <c r="B30" s="8">
        <v>10</v>
      </c>
      <c r="C30" s="10">
        <f>C38*25%</f>
        <v>1250000</v>
      </c>
      <c r="D30" s="36"/>
      <c r="E30" s="36"/>
      <c r="F30" s="19"/>
      <c r="G30" s="19"/>
      <c r="H30" s="19"/>
      <c r="I30" s="36"/>
    </row>
    <row r="31" spans="1:9" ht="18" customHeight="1">
      <c r="A31" s="7" t="s">
        <v>39</v>
      </c>
      <c r="B31" s="9">
        <v>8</v>
      </c>
      <c r="C31" s="10">
        <f>C38*20%</f>
        <v>1000000</v>
      </c>
      <c r="D31" s="36"/>
      <c r="E31" s="36"/>
      <c r="F31" s="19"/>
      <c r="G31" s="19"/>
      <c r="H31" s="19"/>
      <c r="I31" s="36"/>
    </row>
    <row r="32" spans="1:9" ht="18" customHeight="1">
      <c r="A32" s="7" t="s">
        <v>40</v>
      </c>
      <c r="B32" s="9">
        <v>6</v>
      </c>
      <c r="C32" s="10">
        <f>C38*15%</f>
        <v>750000</v>
      </c>
      <c r="D32" s="36"/>
      <c r="E32" s="36"/>
      <c r="F32" s="19"/>
      <c r="G32" s="19"/>
      <c r="H32" s="19"/>
      <c r="I32" s="36"/>
    </row>
    <row r="33" spans="1:9" ht="18" customHeight="1">
      <c r="A33" s="7" t="s">
        <v>41</v>
      </c>
      <c r="B33" s="9">
        <v>5</v>
      </c>
      <c r="C33" s="10">
        <f>C38*12%</f>
        <v>600000</v>
      </c>
      <c r="D33" s="36"/>
      <c r="E33" s="36"/>
      <c r="F33" s="19"/>
      <c r="G33" s="19"/>
      <c r="H33" s="19"/>
      <c r="I33" s="36"/>
    </row>
    <row r="34" spans="1:8" ht="18" customHeight="1">
      <c r="A34" s="7" t="s">
        <v>42</v>
      </c>
      <c r="B34" s="9">
        <v>4</v>
      </c>
      <c r="C34" s="10">
        <f>C38*10%</f>
        <v>500000</v>
      </c>
      <c r="F34" s="20"/>
      <c r="G34" s="20"/>
      <c r="H34" s="20"/>
    </row>
    <row r="35" spans="1:8" ht="18" customHeight="1">
      <c r="A35" s="7" t="s">
        <v>43</v>
      </c>
      <c r="B35" s="9">
        <v>3</v>
      </c>
      <c r="C35" s="10">
        <f>C38*8%</f>
        <v>400000</v>
      </c>
      <c r="F35" s="20"/>
      <c r="G35" s="20"/>
      <c r="H35" s="20"/>
    </row>
    <row r="36" spans="1:8" ht="18" customHeight="1">
      <c r="A36" s="7" t="s">
        <v>44</v>
      </c>
      <c r="B36" s="9">
        <v>2</v>
      </c>
      <c r="C36" s="10">
        <f>C38*6%</f>
        <v>300000</v>
      </c>
      <c r="F36" s="20"/>
      <c r="G36" s="20"/>
      <c r="H36" s="20"/>
    </row>
    <row r="37" spans="1:8" ht="18" customHeight="1">
      <c r="A37" s="7" t="s">
        <v>45</v>
      </c>
      <c r="B37" s="9">
        <v>1</v>
      </c>
      <c r="C37" s="10">
        <f>C38*4%</f>
        <v>200000</v>
      </c>
      <c r="F37" s="20"/>
      <c r="G37" s="20"/>
      <c r="H37" s="20"/>
    </row>
    <row r="38" spans="1:8" ht="18" customHeight="1">
      <c r="A38" s="5" t="s">
        <v>4</v>
      </c>
      <c r="B38" s="22"/>
      <c r="C38" s="12">
        <v>5000000</v>
      </c>
      <c r="F38" s="20"/>
      <c r="G38" s="20"/>
      <c r="H38" s="20"/>
    </row>
  </sheetData>
  <sheetProtection/>
  <mergeCells count="2">
    <mergeCell ref="F3:G3"/>
    <mergeCell ref="H3:I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4">
      <selection activeCell="I9" sqref="I9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52</v>
      </c>
      <c r="G1" s="1"/>
      <c r="H1" s="1"/>
      <c r="I1" s="1"/>
    </row>
    <row r="2" spans="2:9" s="30" customFormat="1" ht="29.25" customHeight="1">
      <c r="B2" s="3"/>
      <c r="C2" s="3"/>
      <c r="E2" s="4" t="s">
        <v>53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8" t="s">
        <v>19</v>
      </c>
      <c r="B4" s="27">
        <v>7.9</v>
      </c>
      <c r="C4" s="14">
        <v>32</v>
      </c>
      <c r="D4" s="45">
        <v>35</v>
      </c>
      <c r="E4" s="15"/>
      <c r="F4" s="16">
        <v>1</v>
      </c>
      <c r="G4" s="16">
        <v>10</v>
      </c>
      <c r="H4" s="16" t="s">
        <v>54</v>
      </c>
      <c r="I4" s="10">
        <v>1125000</v>
      </c>
      <c r="L4" s="44"/>
    </row>
    <row r="5" spans="1:12" s="35" customFormat="1" ht="18" customHeight="1">
      <c r="A5" s="13" t="s">
        <v>18</v>
      </c>
      <c r="B5" s="25">
        <v>10.2</v>
      </c>
      <c r="C5" s="16">
        <v>32</v>
      </c>
      <c r="D5" s="45">
        <v>30</v>
      </c>
      <c r="E5" s="15"/>
      <c r="F5" s="16">
        <v>2</v>
      </c>
      <c r="G5" s="17">
        <v>8</v>
      </c>
      <c r="H5" s="16" t="s">
        <v>54</v>
      </c>
      <c r="I5" s="10">
        <v>1125000</v>
      </c>
      <c r="L5" s="44"/>
    </row>
    <row r="6" spans="1:12" s="35" customFormat="1" ht="18" customHeight="1">
      <c r="A6" s="13" t="s">
        <v>8</v>
      </c>
      <c r="B6" s="26">
        <v>10.4</v>
      </c>
      <c r="C6" s="42">
        <v>30</v>
      </c>
      <c r="D6" s="45">
        <v>31</v>
      </c>
      <c r="E6" s="15"/>
      <c r="F6" s="9">
        <v>3</v>
      </c>
      <c r="G6" s="9">
        <v>6</v>
      </c>
      <c r="H6" s="9">
        <v>3</v>
      </c>
      <c r="I6" s="10">
        <v>750000</v>
      </c>
      <c r="L6" s="44"/>
    </row>
    <row r="7" spans="1:12" s="35" customFormat="1" ht="18" customHeight="1">
      <c r="A7" s="18" t="s">
        <v>21</v>
      </c>
      <c r="B7" s="27">
        <v>13</v>
      </c>
      <c r="C7" s="14">
        <v>29</v>
      </c>
      <c r="D7" s="14">
        <v>39</v>
      </c>
      <c r="E7" s="15"/>
      <c r="F7" s="16">
        <v>4</v>
      </c>
      <c r="G7" s="17">
        <v>5</v>
      </c>
      <c r="H7" s="16">
        <v>4</v>
      </c>
      <c r="I7" s="10">
        <v>600000</v>
      </c>
      <c r="L7" s="44"/>
    </row>
    <row r="8" spans="1:12" s="35" customFormat="1" ht="18" customHeight="1">
      <c r="A8" s="13" t="s">
        <v>17</v>
      </c>
      <c r="B8" s="25">
        <v>9.7</v>
      </c>
      <c r="C8" s="9">
        <v>27</v>
      </c>
      <c r="D8" s="45">
        <v>37</v>
      </c>
      <c r="E8" s="15"/>
      <c r="F8" s="17">
        <v>5</v>
      </c>
      <c r="G8" s="16">
        <v>4</v>
      </c>
      <c r="H8" s="16" t="s">
        <v>48</v>
      </c>
      <c r="I8" s="16">
        <v>400000</v>
      </c>
      <c r="L8" s="44"/>
    </row>
    <row r="9" spans="1:12" s="35" customFormat="1" ht="18" customHeight="1">
      <c r="A9" s="13" t="s">
        <v>10</v>
      </c>
      <c r="B9" s="25">
        <v>19.8</v>
      </c>
      <c r="C9" s="14">
        <v>27</v>
      </c>
      <c r="D9" s="40">
        <v>37</v>
      </c>
      <c r="E9" s="9" t="s">
        <v>55</v>
      </c>
      <c r="F9" s="9">
        <v>6</v>
      </c>
      <c r="G9" s="9">
        <v>3</v>
      </c>
      <c r="H9" s="9" t="s">
        <v>48</v>
      </c>
      <c r="I9" s="16">
        <f>400000+300000</f>
        <v>700000</v>
      </c>
      <c r="L9" s="44"/>
    </row>
    <row r="10" spans="1:12" s="35" customFormat="1" ht="18" customHeight="1">
      <c r="A10" s="13" t="s">
        <v>9</v>
      </c>
      <c r="B10" s="25">
        <v>26.2</v>
      </c>
      <c r="C10" s="16">
        <v>27</v>
      </c>
      <c r="D10" s="14">
        <v>39</v>
      </c>
      <c r="E10" s="15"/>
      <c r="F10" s="16">
        <v>7</v>
      </c>
      <c r="G10" s="17">
        <v>2</v>
      </c>
      <c r="H10" s="16" t="s">
        <v>48</v>
      </c>
      <c r="I10" s="16">
        <v>400000</v>
      </c>
      <c r="L10" s="44"/>
    </row>
    <row r="11" spans="1:12" s="35" customFormat="1" ht="18" customHeight="1">
      <c r="A11" s="13" t="s">
        <v>27</v>
      </c>
      <c r="B11" s="26">
        <v>25.2</v>
      </c>
      <c r="C11" s="14">
        <v>26</v>
      </c>
      <c r="D11" s="45">
        <v>40</v>
      </c>
      <c r="E11" s="9"/>
      <c r="F11" s="9">
        <v>8</v>
      </c>
      <c r="G11" s="9">
        <v>1</v>
      </c>
      <c r="H11" s="9">
        <v>8</v>
      </c>
      <c r="I11" s="10">
        <v>200000</v>
      </c>
      <c r="L11" s="44"/>
    </row>
    <row r="12" spans="1:12" s="35" customFormat="1" ht="18" customHeight="1">
      <c r="A12" s="13" t="s">
        <v>32</v>
      </c>
      <c r="B12" s="25">
        <v>8.9</v>
      </c>
      <c r="C12" s="16">
        <v>25</v>
      </c>
      <c r="D12" s="45">
        <v>36</v>
      </c>
      <c r="E12" s="15"/>
      <c r="F12" s="16"/>
      <c r="G12" s="16"/>
      <c r="H12" s="16"/>
      <c r="I12" s="17"/>
      <c r="L12" s="44"/>
    </row>
    <row r="13" spans="1:12" s="35" customFormat="1" ht="18" customHeight="1">
      <c r="A13" s="13" t="s">
        <v>33</v>
      </c>
      <c r="B13" s="25">
        <v>17.5</v>
      </c>
      <c r="C13" s="16">
        <v>25</v>
      </c>
      <c r="D13" s="45">
        <v>36</v>
      </c>
      <c r="E13" s="42"/>
      <c r="F13" s="42"/>
      <c r="G13" s="42"/>
      <c r="H13" s="42"/>
      <c r="I13" s="16"/>
      <c r="L13" s="44"/>
    </row>
    <row r="14" spans="1:12" s="35" customFormat="1" ht="18" customHeight="1">
      <c r="A14" s="18" t="s">
        <v>56</v>
      </c>
      <c r="B14" s="27">
        <v>33</v>
      </c>
      <c r="C14" s="14">
        <v>21</v>
      </c>
      <c r="D14" s="45">
        <v>14</v>
      </c>
      <c r="E14" s="15"/>
      <c r="F14" s="16"/>
      <c r="G14" s="16"/>
      <c r="H14" s="16"/>
      <c r="I14" s="10"/>
      <c r="L14" s="44">
        <f>IF(D14&gt;0,D14*18/9,"")</f>
        <v>28</v>
      </c>
    </row>
    <row r="15" spans="1:12" s="35" customFormat="1" ht="18" customHeight="1">
      <c r="A15" s="13" t="s">
        <v>13</v>
      </c>
      <c r="B15" s="25">
        <v>17.8</v>
      </c>
      <c r="C15" s="16">
        <v>20</v>
      </c>
      <c r="D15" s="45">
        <v>36</v>
      </c>
      <c r="E15" s="15"/>
      <c r="F15" s="16"/>
      <c r="G15" s="16"/>
      <c r="H15" s="9"/>
      <c r="I15" s="16"/>
      <c r="L15" s="44"/>
    </row>
    <row r="16" spans="1:12" s="35" customFormat="1" ht="18" customHeight="1">
      <c r="A16" s="13" t="s">
        <v>11</v>
      </c>
      <c r="B16" s="26">
        <v>18.9</v>
      </c>
      <c r="C16" s="16">
        <v>20</v>
      </c>
      <c r="D16" s="45">
        <v>39</v>
      </c>
      <c r="E16" s="15"/>
      <c r="F16" s="16"/>
      <c r="G16" s="16"/>
      <c r="H16" s="16"/>
      <c r="I16" s="10"/>
      <c r="L16" s="44"/>
    </row>
    <row r="17" spans="1:12" s="35" customFormat="1" ht="18" customHeight="1">
      <c r="A17" s="13" t="s">
        <v>16</v>
      </c>
      <c r="B17" s="25">
        <v>6.6</v>
      </c>
      <c r="C17" s="9">
        <v>16</v>
      </c>
      <c r="D17" s="45">
        <v>15</v>
      </c>
      <c r="E17" s="15"/>
      <c r="F17" s="16"/>
      <c r="G17" s="16"/>
      <c r="H17" s="16"/>
      <c r="I17" s="16"/>
      <c r="L17" s="44">
        <f>IF(D17&gt;0,D17*18/9,"")</f>
        <v>30</v>
      </c>
    </row>
    <row r="18" spans="1:12" s="35" customFormat="1" ht="18" customHeight="1">
      <c r="A18" s="18" t="s">
        <v>35</v>
      </c>
      <c r="B18" s="27">
        <v>18.2</v>
      </c>
      <c r="C18" s="14">
        <v>14</v>
      </c>
      <c r="D18" s="45">
        <v>44</v>
      </c>
      <c r="E18" s="15"/>
      <c r="F18" s="16"/>
      <c r="G18" s="16"/>
      <c r="H18" s="16"/>
      <c r="I18" s="10"/>
      <c r="L18" s="44"/>
    </row>
    <row r="19" spans="1:12" s="35" customFormat="1" ht="18" customHeight="1">
      <c r="A19" s="13" t="s">
        <v>12</v>
      </c>
      <c r="B19" s="25">
        <v>9.8</v>
      </c>
      <c r="C19" s="16"/>
      <c r="D19" s="40"/>
      <c r="E19" s="9"/>
      <c r="F19" s="9"/>
      <c r="G19" s="9"/>
      <c r="H19" s="9"/>
      <c r="I19" s="10"/>
      <c r="L19" s="44"/>
    </row>
    <row r="20" spans="1:12" s="35" customFormat="1" ht="18" customHeight="1">
      <c r="A20" s="18" t="s">
        <v>20</v>
      </c>
      <c r="B20" s="27">
        <v>19.2</v>
      </c>
      <c r="C20" s="14"/>
      <c r="D20" s="40"/>
      <c r="E20" s="9"/>
      <c r="F20" s="9"/>
      <c r="G20" s="9"/>
      <c r="H20" s="9"/>
      <c r="I20" s="16"/>
      <c r="L20" s="44"/>
    </row>
    <row r="21" spans="1:12" s="35" customFormat="1" ht="18" customHeight="1">
      <c r="A21" s="13" t="s">
        <v>14</v>
      </c>
      <c r="B21" s="25">
        <v>20.8</v>
      </c>
      <c r="C21" s="16"/>
      <c r="D21" s="14"/>
      <c r="E21" s="15"/>
      <c r="F21" s="16"/>
      <c r="G21" s="17"/>
      <c r="H21" s="16"/>
      <c r="I21" s="17"/>
      <c r="L21" s="44"/>
    </row>
    <row r="22" spans="1:12" ht="18" customHeight="1">
      <c r="A22" s="13" t="s">
        <v>15</v>
      </c>
      <c r="B22" s="25">
        <v>21.4</v>
      </c>
      <c r="C22" s="16"/>
      <c r="D22" s="45"/>
      <c r="E22" s="15"/>
      <c r="F22" s="16"/>
      <c r="G22" s="16"/>
      <c r="H22" s="16"/>
      <c r="I22" s="17"/>
      <c r="L22" s="44"/>
    </row>
    <row r="23" spans="1:12" ht="18" customHeight="1">
      <c r="A23" s="13" t="s">
        <v>34</v>
      </c>
      <c r="B23" s="25">
        <v>27.7</v>
      </c>
      <c r="C23" s="14"/>
      <c r="D23" s="45"/>
      <c r="E23" s="15"/>
      <c r="F23" s="16"/>
      <c r="G23" s="16"/>
      <c r="H23" s="16"/>
      <c r="I23" s="10"/>
      <c r="L23" s="44"/>
    </row>
    <row r="24" spans="1:12" ht="18" customHeight="1">
      <c r="A24" s="13" t="s">
        <v>25</v>
      </c>
      <c r="B24" s="26">
        <v>29</v>
      </c>
      <c r="C24" s="14"/>
      <c r="D24" s="45"/>
      <c r="E24" s="15"/>
      <c r="F24" s="16"/>
      <c r="G24" s="16"/>
      <c r="H24" s="16"/>
      <c r="I24" s="16"/>
      <c r="L24" s="44"/>
    </row>
    <row r="25" spans="1:12" ht="18" customHeight="1">
      <c r="A25" s="13" t="s">
        <v>49</v>
      </c>
      <c r="B25" s="25"/>
      <c r="C25" s="16"/>
      <c r="D25" s="40"/>
      <c r="E25" s="9"/>
      <c r="F25" s="9"/>
      <c r="G25" s="9"/>
      <c r="H25" s="9"/>
      <c r="I25" s="10"/>
      <c r="L25" s="44"/>
    </row>
    <row r="26" spans="1:9" ht="5.25" customHeight="1">
      <c r="A26" s="23"/>
      <c r="B26" s="11"/>
      <c r="C26" s="24"/>
      <c r="D26" s="11"/>
      <c r="E26" s="11"/>
      <c r="F26" s="11"/>
      <c r="G26" s="11"/>
      <c r="H26" s="11"/>
      <c r="I26" s="11"/>
    </row>
    <row r="27" spans="1:9" ht="18" customHeight="1">
      <c r="A27" s="19"/>
      <c r="B27" s="20"/>
      <c r="C27" s="21"/>
      <c r="D27" s="20"/>
      <c r="E27" s="28"/>
      <c r="F27" s="20"/>
      <c r="G27" s="20"/>
      <c r="H27" s="20"/>
      <c r="I27" s="28">
        <f>SUM(I4:I25)</f>
        <v>5300000</v>
      </c>
    </row>
    <row r="28" spans="1:8" ht="18" customHeight="1">
      <c r="A28" s="19"/>
      <c r="B28" s="20"/>
      <c r="C28" s="21"/>
      <c r="D28" s="20"/>
      <c r="E28" s="20"/>
      <c r="F28" s="20"/>
      <c r="G28" s="20"/>
      <c r="H28" s="20"/>
    </row>
    <row r="29" spans="1:9" ht="18" customHeight="1">
      <c r="A29" s="8" t="s">
        <v>7</v>
      </c>
      <c r="B29" s="9" t="s">
        <v>6</v>
      </c>
      <c r="C29" s="9" t="s">
        <v>5</v>
      </c>
      <c r="F29" s="41"/>
      <c r="G29" s="11"/>
      <c r="H29" s="11"/>
      <c r="I29" s="29"/>
    </row>
    <row r="30" spans="1:9" ht="18" customHeight="1">
      <c r="A30" s="6" t="s">
        <v>38</v>
      </c>
      <c r="B30" s="8">
        <v>10</v>
      </c>
      <c r="C30" s="10">
        <f>C38*25%</f>
        <v>1250000</v>
      </c>
      <c r="D30" s="36"/>
      <c r="E30" s="36"/>
      <c r="F30" s="19"/>
      <c r="G30" s="19"/>
      <c r="H30" s="19"/>
      <c r="I30" s="36"/>
    </row>
    <row r="31" spans="1:9" ht="18" customHeight="1">
      <c r="A31" s="7" t="s">
        <v>39</v>
      </c>
      <c r="B31" s="9">
        <v>8</v>
      </c>
      <c r="C31" s="10">
        <f>C38*20%</f>
        <v>1000000</v>
      </c>
      <c r="D31" s="36"/>
      <c r="E31" s="36"/>
      <c r="F31" s="19"/>
      <c r="G31" s="19"/>
      <c r="H31" s="19"/>
      <c r="I31" s="36"/>
    </row>
    <row r="32" spans="1:9" ht="18" customHeight="1">
      <c r="A32" s="7" t="s">
        <v>40</v>
      </c>
      <c r="B32" s="9">
        <v>6</v>
      </c>
      <c r="C32" s="10">
        <f>C38*15%</f>
        <v>750000</v>
      </c>
      <c r="D32" s="36"/>
      <c r="E32" s="36"/>
      <c r="F32" s="19"/>
      <c r="G32" s="19"/>
      <c r="H32" s="19"/>
      <c r="I32" s="36"/>
    </row>
    <row r="33" spans="1:9" ht="18" customHeight="1">
      <c r="A33" s="7" t="s">
        <v>41</v>
      </c>
      <c r="B33" s="9">
        <v>5</v>
      </c>
      <c r="C33" s="10">
        <f>C38*12%</f>
        <v>600000</v>
      </c>
      <c r="D33" s="36"/>
      <c r="E33" s="36"/>
      <c r="F33" s="19"/>
      <c r="G33" s="19"/>
      <c r="H33" s="19"/>
      <c r="I33" s="36"/>
    </row>
    <row r="34" spans="1:8" ht="18" customHeight="1">
      <c r="A34" s="7" t="s">
        <v>42</v>
      </c>
      <c r="B34" s="9">
        <v>4</v>
      </c>
      <c r="C34" s="10">
        <f>C38*10%</f>
        <v>500000</v>
      </c>
      <c r="F34" s="20"/>
      <c r="G34" s="20"/>
      <c r="H34" s="20"/>
    </row>
    <row r="35" spans="1:8" ht="18" customHeight="1">
      <c r="A35" s="7" t="s">
        <v>43</v>
      </c>
      <c r="B35" s="9">
        <v>3</v>
      </c>
      <c r="C35" s="10">
        <f>C38*8%</f>
        <v>400000</v>
      </c>
      <c r="F35" s="20"/>
      <c r="G35" s="20"/>
      <c r="H35" s="20"/>
    </row>
    <row r="36" spans="1:8" ht="18" customHeight="1">
      <c r="A36" s="7" t="s">
        <v>44</v>
      </c>
      <c r="B36" s="9">
        <v>2</v>
      </c>
      <c r="C36" s="10">
        <f>C38*6%</f>
        <v>300000</v>
      </c>
      <c r="F36" s="20"/>
      <c r="G36" s="20"/>
      <c r="H36" s="20"/>
    </row>
    <row r="37" spans="1:8" ht="18" customHeight="1">
      <c r="A37" s="7" t="s">
        <v>45</v>
      </c>
      <c r="B37" s="9">
        <v>1</v>
      </c>
      <c r="C37" s="10">
        <f>C38*4%</f>
        <v>200000</v>
      </c>
      <c r="F37" s="20"/>
      <c r="G37" s="20"/>
      <c r="H37" s="20"/>
    </row>
    <row r="38" spans="1:8" ht="18" customHeight="1">
      <c r="A38" s="5" t="s">
        <v>4</v>
      </c>
      <c r="B38" s="22"/>
      <c r="C38" s="12">
        <v>5000000</v>
      </c>
      <c r="F38" s="20"/>
      <c r="G38" s="20"/>
      <c r="H38" s="20"/>
    </row>
  </sheetData>
  <sheetProtection/>
  <mergeCells count="2">
    <mergeCell ref="F3:G3"/>
    <mergeCell ref="H3:I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7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46</v>
      </c>
      <c r="G1" s="1"/>
      <c r="H1" s="1"/>
      <c r="I1" s="1"/>
    </row>
    <row r="2" spans="2:9" s="30" customFormat="1" ht="29.25" customHeight="1">
      <c r="B2" s="3"/>
      <c r="C2" s="3"/>
      <c r="E2" s="4" t="s">
        <v>47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 t="s">
        <v>51</v>
      </c>
      <c r="M3" s="33"/>
    </row>
    <row r="4" spans="1:12" s="35" customFormat="1" ht="18" customHeight="1">
      <c r="A4" s="13" t="s">
        <v>9</v>
      </c>
      <c r="B4" s="25">
        <v>26.2</v>
      </c>
      <c r="C4" s="16">
        <v>27</v>
      </c>
      <c r="D4" s="14">
        <v>21</v>
      </c>
      <c r="E4" s="15"/>
      <c r="F4" s="16">
        <v>1</v>
      </c>
      <c r="G4" s="17">
        <v>10</v>
      </c>
      <c r="H4" s="16">
        <v>1</v>
      </c>
      <c r="I4" s="16">
        <v>1625000</v>
      </c>
      <c r="L4" s="44">
        <f>IF(D4&gt;0,D4*18/13,"")</f>
        <v>29.076923076923077</v>
      </c>
    </row>
    <row r="5" spans="1:12" s="35" customFormat="1" ht="18" customHeight="1">
      <c r="A5" s="13" t="s">
        <v>15</v>
      </c>
      <c r="B5" s="25">
        <v>21.4</v>
      </c>
      <c r="C5" s="16">
        <v>23</v>
      </c>
      <c r="D5" s="45">
        <v>21</v>
      </c>
      <c r="E5" s="15"/>
      <c r="F5" s="16">
        <v>2</v>
      </c>
      <c r="G5" s="16">
        <v>8</v>
      </c>
      <c r="H5" s="16">
        <v>2</v>
      </c>
      <c r="I5" s="17">
        <v>1300000</v>
      </c>
      <c r="L5" s="44">
        <f aca="true" t="shared" si="0" ref="L5:L16">IF(D5&gt;0,D5*18/13,"")</f>
        <v>29.076923076923077</v>
      </c>
    </row>
    <row r="6" spans="1:12" s="35" customFormat="1" ht="18" customHeight="1">
      <c r="A6" s="13" t="s">
        <v>13</v>
      </c>
      <c r="B6" s="25">
        <v>17.8</v>
      </c>
      <c r="C6" s="16">
        <v>20</v>
      </c>
      <c r="D6" s="45">
        <v>23</v>
      </c>
      <c r="E6" s="15"/>
      <c r="F6" s="16">
        <v>3</v>
      </c>
      <c r="G6" s="16">
        <v>6</v>
      </c>
      <c r="H6" s="9">
        <v>3</v>
      </c>
      <c r="I6" s="16">
        <v>975000</v>
      </c>
      <c r="L6" s="44">
        <f t="shared" si="0"/>
        <v>31.846153846153847</v>
      </c>
    </row>
    <row r="7" spans="1:12" s="35" customFormat="1" ht="18" customHeight="1">
      <c r="A7" s="13" t="s">
        <v>11</v>
      </c>
      <c r="B7" s="26">
        <v>18.9</v>
      </c>
      <c r="C7" s="16">
        <v>19</v>
      </c>
      <c r="D7" s="45">
        <v>20</v>
      </c>
      <c r="E7" s="15"/>
      <c r="F7" s="16">
        <v>4</v>
      </c>
      <c r="G7" s="16">
        <v>5</v>
      </c>
      <c r="H7" s="16">
        <v>4</v>
      </c>
      <c r="I7" s="10">
        <v>780000</v>
      </c>
      <c r="L7" s="44">
        <f t="shared" si="0"/>
        <v>27.692307692307693</v>
      </c>
    </row>
    <row r="8" spans="1:12" s="35" customFormat="1" ht="18" customHeight="1">
      <c r="A8" s="13" t="s">
        <v>17</v>
      </c>
      <c r="B8" s="25">
        <v>9.7</v>
      </c>
      <c r="C8" s="9">
        <v>18</v>
      </c>
      <c r="D8" s="45">
        <v>21</v>
      </c>
      <c r="E8" s="15"/>
      <c r="F8" s="17">
        <v>6</v>
      </c>
      <c r="G8" s="16">
        <v>3</v>
      </c>
      <c r="H8" s="16" t="s">
        <v>48</v>
      </c>
      <c r="I8" s="16">
        <v>585000</v>
      </c>
      <c r="L8" s="44">
        <f t="shared" si="0"/>
        <v>29.076923076923077</v>
      </c>
    </row>
    <row r="9" spans="1:12" s="35" customFormat="1" ht="18" customHeight="1">
      <c r="A9" s="13" t="s">
        <v>8</v>
      </c>
      <c r="B9" s="26">
        <v>10.4</v>
      </c>
      <c r="C9" s="42">
        <v>18</v>
      </c>
      <c r="D9" s="45">
        <v>21</v>
      </c>
      <c r="E9" s="15"/>
      <c r="F9" s="9">
        <v>5</v>
      </c>
      <c r="G9" s="9">
        <v>4</v>
      </c>
      <c r="H9" s="9" t="s">
        <v>48</v>
      </c>
      <c r="I9" s="10">
        <v>585000</v>
      </c>
      <c r="L9" s="44">
        <f t="shared" si="0"/>
        <v>29.076923076923077</v>
      </c>
    </row>
    <row r="10" spans="1:12" s="35" customFormat="1" ht="18" customHeight="1">
      <c r="A10" s="13" t="s">
        <v>49</v>
      </c>
      <c r="B10" s="25"/>
      <c r="C10" s="16">
        <v>18</v>
      </c>
      <c r="D10" s="40">
        <v>24</v>
      </c>
      <c r="E10" s="9"/>
      <c r="F10" s="9">
        <v>7</v>
      </c>
      <c r="G10" s="9">
        <v>2</v>
      </c>
      <c r="H10" s="9">
        <v>7</v>
      </c>
      <c r="I10" s="10">
        <v>390000</v>
      </c>
      <c r="L10" s="44">
        <f t="shared" si="0"/>
        <v>33.23076923076923</v>
      </c>
    </row>
    <row r="11" spans="1:12" s="35" customFormat="1" ht="18" customHeight="1">
      <c r="A11" s="13" t="s">
        <v>16</v>
      </c>
      <c r="B11" s="25">
        <v>6.6</v>
      </c>
      <c r="C11" s="9">
        <v>17</v>
      </c>
      <c r="D11" s="45">
        <v>22</v>
      </c>
      <c r="E11" s="15"/>
      <c r="F11" s="16">
        <v>8</v>
      </c>
      <c r="G11" s="16">
        <v>1</v>
      </c>
      <c r="H11" s="16" t="s">
        <v>50</v>
      </c>
      <c r="I11" s="16">
        <v>86667</v>
      </c>
      <c r="L11" s="44">
        <f t="shared" si="0"/>
        <v>30.46153846153846</v>
      </c>
    </row>
    <row r="12" spans="1:12" s="35" customFormat="1" ht="18" customHeight="1">
      <c r="A12" s="18" t="s">
        <v>35</v>
      </c>
      <c r="B12" s="27">
        <v>18.2</v>
      </c>
      <c r="C12" s="14">
        <v>17</v>
      </c>
      <c r="D12" s="45">
        <v>26</v>
      </c>
      <c r="E12" s="15"/>
      <c r="F12" s="16"/>
      <c r="G12" s="16"/>
      <c r="H12" s="16" t="s">
        <v>50</v>
      </c>
      <c r="I12" s="10">
        <v>86667</v>
      </c>
      <c r="L12" s="44">
        <f t="shared" si="0"/>
        <v>36</v>
      </c>
    </row>
    <row r="13" spans="1:12" s="35" customFormat="1" ht="18" customHeight="1">
      <c r="A13" s="13" t="s">
        <v>25</v>
      </c>
      <c r="B13" s="26">
        <v>29</v>
      </c>
      <c r="C13" s="14">
        <v>17</v>
      </c>
      <c r="D13" s="45">
        <v>24</v>
      </c>
      <c r="E13" s="15"/>
      <c r="F13" s="16"/>
      <c r="G13" s="16"/>
      <c r="H13" s="16" t="s">
        <v>50</v>
      </c>
      <c r="I13" s="16">
        <v>86667</v>
      </c>
      <c r="L13" s="44">
        <f t="shared" si="0"/>
        <v>33.23076923076923</v>
      </c>
    </row>
    <row r="14" spans="1:12" s="35" customFormat="1" ht="18" customHeight="1">
      <c r="A14" s="13" t="s">
        <v>34</v>
      </c>
      <c r="B14" s="25">
        <v>27.7</v>
      </c>
      <c r="C14" s="14">
        <v>13</v>
      </c>
      <c r="D14" s="45">
        <v>27</v>
      </c>
      <c r="E14" s="15"/>
      <c r="F14" s="16"/>
      <c r="G14" s="16"/>
      <c r="H14" s="16"/>
      <c r="I14" s="10"/>
      <c r="L14" s="44">
        <f t="shared" si="0"/>
        <v>37.38461538461539</v>
      </c>
    </row>
    <row r="15" spans="1:12" s="35" customFormat="1" ht="18" customHeight="1">
      <c r="A15" s="13" t="s">
        <v>27</v>
      </c>
      <c r="B15" s="26">
        <v>25.2</v>
      </c>
      <c r="C15" s="14">
        <v>12</v>
      </c>
      <c r="D15" s="45">
        <v>25</v>
      </c>
      <c r="E15" s="9"/>
      <c r="F15" s="9"/>
      <c r="G15" s="9"/>
      <c r="H15" s="9"/>
      <c r="I15" s="10"/>
      <c r="L15" s="44">
        <f t="shared" si="0"/>
        <v>34.61538461538461</v>
      </c>
    </row>
    <row r="16" spans="1:12" s="35" customFormat="1" ht="18" customHeight="1">
      <c r="A16" s="13" t="s">
        <v>33</v>
      </c>
      <c r="B16" s="25">
        <v>17.5</v>
      </c>
      <c r="C16" s="16">
        <v>11</v>
      </c>
      <c r="D16" s="45">
        <v>26</v>
      </c>
      <c r="E16" s="42"/>
      <c r="F16" s="42"/>
      <c r="G16" s="42"/>
      <c r="H16" s="42"/>
      <c r="I16" s="16"/>
      <c r="L16" s="44">
        <f t="shared" si="0"/>
        <v>36</v>
      </c>
    </row>
    <row r="17" spans="1:12" s="35" customFormat="1" ht="18" customHeight="1">
      <c r="A17" s="18" t="s">
        <v>19</v>
      </c>
      <c r="B17" s="27">
        <v>7.9</v>
      </c>
      <c r="C17" s="14"/>
      <c r="D17" s="45"/>
      <c r="E17" s="15"/>
      <c r="F17" s="16"/>
      <c r="G17" s="16"/>
      <c r="H17" s="16"/>
      <c r="I17" s="10"/>
      <c r="L17" s="44"/>
    </row>
    <row r="18" spans="1:12" s="35" customFormat="1" ht="18" customHeight="1">
      <c r="A18" s="13" t="s">
        <v>32</v>
      </c>
      <c r="B18" s="25">
        <v>8.9</v>
      </c>
      <c r="C18" s="16"/>
      <c r="D18" s="45"/>
      <c r="E18" s="15"/>
      <c r="F18" s="16"/>
      <c r="G18" s="16"/>
      <c r="H18" s="16"/>
      <c r="I18" s="17"/>
      <c r="L18" s="44"/>
    </row>
    <row r="19" spans="1:12" s="35" customFormat="1" ht="18" customHeight="1">
      <c r="A19" s="13" t="s">
        <v>12</v>
      </c>
      <c r="B19" s="25">
        <v>9.8</v>
      </c>
      <c r="C19" s="16"/>
      <c r="D19" s="40"/>
      <c r="E19" s="9"/>
      <c r="F19" s="9"/>
      <c r="G19" s="9"/>
      <c r="H19" s="9"/>
      <c r="I19" s="10"/>
      <c r="L19" s="44"/>
    </row>
    <row r="20" spans="1:12" s="35" customFormat="1" ht="18" customHeight="1">
      <c r="A20" s="13" t="s">
        <v>18</v>
      </c>
      <c r="B20" s="25">
        <v>10.2</v>
      </c>
      <c r="C20" s="16"/>
      <c r="D20" s="45"/>
      <c r="E20" s="15"/>
      <c r="F20" s="16"/>
      <c r="G20" s="17"/>
      <c r="H20" s="16"/>
      <c r="I20" s="10"/>
      <c r="L20" s="44"/>
    </row>
    <row r="21" spans="1:12" ht="18" customHeight="1">
      <c r="A21" s="18" t="s">
        <v>21</v>
      </c>
      <c r="B21" s="27">
        <v>13</v>
      </c>
      <c r="C21" s="14"/>
      <c r="D21" s="14"/>
      <c r="E21" s="15"/>
      <c r="F21" s="16"/>
      <c r="G21" s="17"/>
      <c r="H21" s="16"/>
      <c r="I21" s="10"/>
      <c r="L21" s="44"/>
    </row>
    <row r="22" spans="1:12" ht="18" customHeight="1">
      <c r="A22" s="18" t="s">
        <v>20</v>
      </c>
      <c r="B22" s="27">
        <v>19.2</v>
      </c>
      <c r="C22" s="14"/>
      <c r="D22" s="40"/>
      <c r="E22" s="9"/>
      <c r="F22" s="9"/>
      <c r="G22" s="9"/>
      <c r="H22" s="9"/>
      <c r="I22" s="16"/>
      <c r="L22" s="44"/>
    </row>
    <row r="23" spans="1:12" ht="18" customHeight="1">
      <c r="A23" s="13" t="s">
        <v>10</v>
      </c>
      <c r="B23" s="25">
        <v>19.8</v>
      </c>
      <c r="C23" s="14"/>
      <c r="D23" s="40"/>
      <c r="E23" s="9"/>
      <c r="F23" s="9"/>
      <c r="G23" s="9"/>
      <c r="H23" s="9"/>
      <c r="I23" s="16"/>
      <c r="L23" s="44">
        <f>IF(D23&gt;0,D23*18/11,"")</f>
      </c>
    </row>
    <row r="24" spans="1:12" ht="18" customHeight="1">
      <c r="A24" s="13" t="s">
        <v>14</v>
      </c>
      <c r="B24" s="25">
        <v>20.8</v>
      </c>
      <c r="C24" s="16"/>
      <c r="D24" s="14"/>
      <c r="E24" s="15"/>
      <c r="F24" s="16"/>
      <c r="G24" s="17"/>
      <c r="H24" s="16"/>
      <c r="I24" s="17"/>
      <c r="L24" s="44"/>
    </row>
    <row r="25" spans="1:9" ht="5.25" customHeight="1">
      <c r="A25" s="23"/>
      <c r="B25" s="11"/>
      <c r="C25" s="24"/>
      <c r="D25" s="11"/>
      <c r="E25" s="11"/>
      <c r="F25" s="11"/>
      <c r="G25" s="11"/>
      <c r="H25" s="11"/>
      <c r="I25" s="11"/>
    </row>
    <row r="26" spans="1:9" ht="18" customHeight="1">
      <c r="A26" s="19"/>
      <c r="B26" s="20"/>
      <c r="C26" s="21"/>
      <c r="D26" s="20"/>
      <c r="E26" s="28"/>
      <c r="F26" s="20"/>
      <c r="G26" s="20"/>
      <c r="H26" s="20"/>
      <c r="I26" s="28">
        <f>SUM(I4:I24)</f>
        <v>6500001</v>
      </c>
    </row>
    <row r="27" spans="1:8" ht="18" customHeight="1">
      <c r="A27" s="19"/>
      <c r="B27" s="20"/>
      <c r="C27" s="21"/>
      <c r="D27" s="20"/>
      <c r="E27" s="20"/>
      <c r="F27" s="20"/>
      <c r="G27" s="20"/>
      <c r="H27" s="20"/>
    </row>
    <row r="28" spans="1:9" ht="18" customHeight="1">
      <c r="A28" s="8" t="s">
        <v>7</v>
      </c>
      <c r="B28" s="9" t="s">
        <v>6</v>
      </c>
      <c r="C28" s="9" t="s">
        <v>5</v>
      </c>
      <c r="F28" s="41"/>
      <c r="G28" s="11"/>
      <c r="H28" s="11"/>
      <c r="I28" s="29"/>
    </row>
    <row r="29" spans="1:9" ht="18" customHeight="1">
      <c r="A29" s="6" t="s">
        <v>38</v>
      </c>
      <c r="B29" s="8">
        <v>10</v>
      </c>
      <c r="C29" s="10">
        <f>C37*25%</f>
        <v>1625000</v>
      </c>
      <c r="D29" s="36"/>
      <c r="E29" s="36"/>
      <c r="F29" s="19"/>
      <c r="G29" s="19"/>
      <c r="H29" s="19"/>
      <c r="I29" s="36"/>
    </row>
    <row r="30" spans="1:9" ht="18" customHeight="1">
      <c r="A30" s="7" t="s">
        <v>39</v>
      </c>
      <c r="B30" s="9">
        <v>8</v>
      </c>
      <c r="C30" s="10">
        <f>C37*20%</f>
        <v>1300000</v>
      </c>
      <c r="D30" s="36"/>
      <c r="E30" s="36"/>
      <c r="F30" s="19"/>
      <c r="G30" s="19"/>
      <c r="H30" s="19"/>
      <c r="I30" s="36"/>
    </row>
    <row r="31" spans="1:9" ht="18" customHeight="1">
      <c r="A31" s="7" t="s">
        <v>40</v>
      </c>
      <c r="B31" s="9">
        <v>6</v>
      </c>
      <c r="C31" s="10">
        <f>C37*15%</f>
        <v>975000</v>
      </c>
      <c r="D31" s="36"/>
      <c r="E31" s="36"/>
      <c r="F31" s="19"/>
      <c r="G31" s="19"/>
      <c r="H31" s="19"/>
      <c r="I31" s="36"/>
    </row>
    <row r="32" spans="1:9" ht="18" customHeight="1">
      <c r="A32" s="7" t="s">
        <v>41</v>
      </c>
      <c r="B32" s="9">
        <v>5</v>
      </c>
      <c r="C32" s="10">
        <f>C37*12%</f>
        <v>780000</v>
      </c>
      <c r="D32" s="36"/>
      <c r="E32" s="36"/>
      <c r="F32" s="19"/>
      <c r="G32" s="19"/>
      <c r="H32" s="19"/>
      <c r="I32" s="36"/>
    </row>
    <row r="33" spans="1:8" ht="18" customHeight="1">
      <c r="A33" s="7" t="s">
        <v>42</v>
      </c>
      <c r="B33" s="9">
        <v>4</v>
      </c>
      <c r="C33" s="10">
        <f>C37*10%</f>
        <v>650000</v>
      </c>
      <c r="F33" s="20"/>
      <c r="G33" s="20"/>
      <c r="H33" s="20"/>
    </row>
    <row r="34" spans="1:8" ht="18" customHeight="1">
      <c r="A34" s="7" t="s">
        <v>43</v>
      </c>
      <c r="B34" s="9">
        <v>3</v>
      </c>
      <c r="C34" s="10">
        <f>C37*8%</f>
        <v>520000</v>
      </c>
      <c r="F34" s="20"/>
      <c r="G34" s="20"/>
      <c r="H34" s="20"/>
    </row>
    <row r="35" spans="1:8" ht="18" customHeight="1">
      <c r="A35" s="7" t="s">
        <v>44</v>
      </c>
      <c r="B35" s="9">
        <v>2</v>
      </c>
      <c r="C35" s="10">
        <f>C37*6%</f>
        <v>390000</v>
      </c>
      <c r="F35" s="20"/>
      <c r="G35" s="20"/>
      <c r="H35" s="20"/>
    </row>
    <row r="36" spans="1:8" ht="18" customHeight="1">
      <c r="A36" s="7" t="s">
        <v>45</v>
      </c>
      <c r="B36" s="9">
        <v>1</v>
      </c>
      <c r="C36" s="10">
        <f>C37*4%</f>
        <v>260000</v>
      </c>
      <c r="F36" s="20"/>
      <c r="G36" s="20"/>
      <c r="H36" s="20"/>
    </row>
    <row r="37" spans="1:8" ht="18" customHeight="1">
      <c r="A37" s="5" t="s">
        <v>4</v>
      </c>
      <c r="B37" s="22"/>
      <c r="C37" s="12">
        <v>6500000</v>
      </c>
      <c r="F37" s="20"/>
      <c r="G37" s="20"/>
      <c r="H37" s="20"/>
    </row>
  </sheetData>
  <sheetProtection/>
  <mergeCells count="2">
    <mergeCell ref="F3:G3"/>
    <mergeCell ref="H3:I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6.00390625" style="37" customWidth="1"/>
    <col min="9" max="9" width="13.57421875" style="37" customWidth="1"/>
    <col min="10" max="16384" width="9.140625" style="36" customWidth="1"/>
  </cols>
  <sheetData>
    <row r="1" spans="2:9" s="30" customFormat="1" ht="33" customHeight="1">
      <c r="B1" s="1"/>
      <c r="C1" s="1"/>
      <c r="E1" s="2" t="s">
        <v>26</v>
      </c>
      <c r="G1" s="1"/>
      <c r="H1" s="1"/>
      <c r="I1" s="1"/>
    </row>
    <row r="2" spans="2:9" s="30" customFormat="1" ht="29.25" customHeight="1">
      <c r="B2" s="3"/>
      <c r="C2" s="3"/>
      <c r="E2" s="4" t="s">
        <v>31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33"/>
      <c r="K3" s="33"/>
      <c r="L3" s="43"/>
      <c r="M3" s="33"/>
    </row>
    <row r="4" spans="1:12" s="35" customFormat="1" ht="18" customHeight="1">
      <c r="A4" s="13" t="s">
        <v>25</v>
      </c>
      <c r="B4" s="26">
        <v>29</v>
      </c>
      <c r="C4" s="14">
        <v>49</v>
      </c>
      <c r="D4" s="45" t="s">
        <v>36</v>
      </c>
      <c r="E4" s="15" t="s">
        <v>37</v>
      </c>
      <c r="F4" s="16">
        <v>1</v>
      </c>
      <c r="G4" s="16">
        <v>10</v>
      </c>
      <c r="H4" s="16">
        <v>1</v>
      </c>
      <c r="I4" s="16">
        <v>1250000</v>
      </c>
      <c r="L4" s="44"/>
    </row>
    <row r="5" spans="1:12" s="35" customFormat="1" ht="18" customHeight="1">
      <c r="A5" s="13" t="s">
        <v>32</v>
      </c>
      <c r="B5" s="25">
        <v>8.9</v>
      </c>
      <c r="C5" s="16">
        <v>41</v>
      </c>
      <c r="D5" s="45" t="s">
        <v>36</v>
      </c>
      <c r="E5" s="15"/>
      <c r="F5" s="16">
        <v>2</v>
      </c>
      <c r="G5" s="16">
        <v>8</v>
      </c>
      <c r="H5" s="16" t="s">
        <v>28</v>
      </c>
      <c r="I5" s="17">
        <v>875000</v>
      </c>
      <c r="L5" s="44"/>
    </row>
    <row r="6" spans="1:12" s="35" customFormat="1" ht="18" customHeight="1">
      <c r="A6" s="13" t="s">
        <v>15</v>
      </c>
      <c r="B6" s="25">
        <v>21.4</v>
      </c>
      <c r="C6" s="16">
        <v>41</v>
      </c>
      <c r="D6" s="45" t="s">
        <v>36</v>
      </c>
      <c r="E6" s="15"/>
      <c r="F6" s="16">
        <v>3</v>
      </c>
      <c r="G6" s="16">
        <v>6</v>
      </c>
      <c r="H6" s="16" t="s">
        <v>28</v>
      </c>
      <c r="I6" s="17">
        <v>875000</v>
      </c>
      <c r="L6" s="44"/>
    </row>
    <row r="7" spans="1:12" s="35" customFormat="1" ht="18" customHeight="1">
      <c r="A7" s="13" t="s">
        <v>8</v>
      </c>
      <c r="B7" s="26">
        <v>10.4</v>
      </c>
      <c r="C7" s="42">
        <v>39</v>
      </c>
      <c r="D7" s="45" t="s">
        <v>36</v>
      </c>
      <c r="E7" s="15"/>
      <c r="F7" s="9">
        <v>4</v>
      </c>
      <c r="G7" s="9">
        <v>5</v>
      </c>
      <c r="H7" s="9" t="s">
        <v>30</v>
      </c>
      <c r="I7" s="10">
        <v>550000</v>
      </c>
      <c r="L7" s="44"/>
    </row>
    <row r="8" spans="1:12" s="35" customFormat="1" ht="18" customHeight="1">
      <c r="A8" s="13" t="s">
        <v>27</v>
      </c>
      <c r="B8" s="26">
        <v>25.2</v>
      </c>
      <c r="C8" s="14">
        <v>39</v>
      </c>
      <c r="D8" s="45" t="s">
        <v>36</v>
      </c>
      <c r="E8" s="9"/>
      <c r="F8" s="9">
        <v>5</v>
      </c>
      <c r="G8" s="9">
        <v>4</v>
      </c>
      <c r="H8" s="9" t="s">
        <v>30</v>
      </c>
      <c r="I8" s="10">
        <v>550000</v>
      </c>
      <c r="L8" s="44"/>
    </row>
    <row r="9" spans="1:12" s="35" customFormat="1" ht="18" customHeight="1">
      <c r="A9" s="13" t="s">
        <v>18</v>
      </c>
      <c r="B9" s="25">
        <v>10.2</v>
      </c>
      <c r="C9" s="16">
        <v>38</v>
      </c>
      <c r="D9" s="45" t="s">
        <v>36</v>
      </c>
      <c r="E9" s="15"/>
      <c r="F9" s="16">
        <v>6</v>
      </c>
      <c r="G9" s="17">
        <v>3</v>
      </c>
      <c r="H9" s="16">
        <v>6</v>
      </c>
      <c r="I9" s="10">
        <v>400000</v>
      </c>
      <c r="L9" s="44"/>
    </row>
    <row r="10" spans="1:12" s="35" customFormat="1" ht="18" customHeight="1">
      <c r="A10" s="13" t="s">
        <v>33</v>
      </c>
      <c r="B10" s="25">
        <v>17.5</v>
      </c>
      <c r="C10" s="16">
        <v>37</v>
      </c>
      <c r="D10" s="45" t="s">
        <v>36</v>
      </c>
      <c r="E10" s="42"/>
      <c r="F10" s="42">
        <v>7</v>
      </c>
      <c r="G10" s="42">
        <v>2</v>
      </c>
      <c r="H10" s="42" t="s">
        <v>29</v>
      </c>
      <c r="I10" s="16">
        <v>250000</v>
      </c>
      <c r="L10" s="44"/>
    </row>
    <row r="11" spans="1:12" s="35" customFormat="1" ht="18" customHeight="1">
      <c r="A11" s="13" t="s">
        <v>13</v>
      </c>
      <c r="B11" s="25">
        <v>17.8</v>
      </c>
      <c r="C11" s="16">
        <v>37</v>
      </c>
      <c r="D11" s="45" t="s">
        <v>36</v>
      </c>
      <c r="E11" s="15"/>
      <c r="F11" s="16">
        <v>8</v>
      </c>
      <c r="G11" s="16">
        <v>1</v>
      </c>
      <c r="H11" s="9" t="s">
        <v>29</v>
      </c>
      <c r="I11" s="16">
        <v>250000</v>
      </c>
      <c r="L11" s="44"/>
    </row>
    <row r="12" spans="1:12" s="35" customFormat="1" ht="18" customHeight="1">
      <c r="A12" s="13" t="s">
        <v>34</v>
      </c>
      <c r="B12" s="25">
        <v>27.7</v>
      </c>
      <c r="C12" s="14">
        <v>35</v>
      </c>
      <c r="D12" s="45" t="s">
        <v>36</v>
      </c>
      <c r="E12" s="15"/>
      <c r="F12" s="16">
        <v>9</v>
      </c>
      <c r="G12" s="16"/>
      <c r="H12" s="16"/>
      <c r="I12" s="10"/>
      <c r="L12" s="44"/>
    </row>
    <row r="13" spans="1:12" s="35" customFormat="1" ht="18" customHeight="1">
      <c r="A13" s="13" t="s">
        <v>16</v>
      </c>
      <c r="B13" s="25">
        <v>6.6</v>
      </c>
      <c r="C13" s="9">
        <v>34</v>
      </c>
      <c r="D13" s="45" t="s">
        <v>36</v>
      </c>
      <c r="E13" s="15"/>
      <c r="F13" s="16">
        <v>10</v>
      </c>
      <c r="G13" s="16"/>
      <c r="H13" s="16"/>
      <c r="I13" s="16"/>
      <c r="L13" s="44"/>
    </row>
    <row r="14" spans="1:12" s="35" customFormat="1" ht="18" customHeight="1">
      <c r="A14" s="18" t="s">
        <v>19</v>
      </c>
      <c r="B14" s="27">
        <v>7.9</v>
      </c>
      <c r="C14" s="14">
        <v>34</v>
      </c>
      <c r="D14" s="45" t="s">
        <v>36</v>
      </c>
      <c r="E14" s="15"/>
      <c r="F14" s="16">
        <v>11</v>
      </c>
      <c r="G14" s="16"/>
      <c r="H14" s="16"/>
      <c r="I14" s="10"/>
      <c r="L14" s="44"/>
    </row>
    <row r="15" spans="1:12" s="35" customFormat="1" ht="18" customHeight="1">
      <c r="A15" s="13" t="s">
        <v>17</v>
      </c>
      <c r="B15" s="25">
        <v>9.7</v>
      </c>
      <c r="C15" s="9">
        <v>34</v>
      </c>
      <c r="D15" s="45" t="s">
        <v>36</v>
      </c>
      <c r="E15" s="15"/>
      <c r="F15" s="17">
        <v>12</v>
      </c>
      <c r="G15" s="16"/>
      <c r="H15" s="17"/>
      <c r="I15" s="16"/>
      <c r="L15" s="44"/>
    </row>
    <row r="16" spans="1:12" s="35" customFormat="1" ht="18" customHeight="1">
      <c r="A16" s="13" t="s">
        <v>11</v>
      </c>
      <c r="B16" s="26">
        <v>18.9</v>
      </c>
      <c r="C16" s="16">
        <v>31</v>
      </c>
      <c r="D16" s="45" t="s">
        <v>36</v>
      </c>
      <c r="E16" s="15"/>
      <c r="F16" s="16">
        <v>13</v>
      </c>
      <c r="G16" s="16"/>
      <c r="H16" s="16"/>
      <c r="I16" s="10"/>
      <c r="L16" s="44"/>
    </row>
    <row r="17" spans="1:12" s="35" customFormat="1" ht="18" customHeight="1">
      <c r="A17" s="18" t="s">
        <v>35</v>
      </c>
      <c r="B17" s="27">
        <v>18.2</v>
      </c>
      <c r="C17" s="14">
        <v>29</v>
      </c>
      <c r="D17" s="45" t="s">
        <v>36</v>
      </c>
      <c r="E17" s="15"/>
      <c r="F17" s="16">
        <v>14</v>
      </c>
      <c r="G17" s="16"/>
      <c r="H17" s="16"/>
      <c r="I17" s="10"/>
      <c r="L17" s="44"/>
    </row>
    <row r="18" spans="1:12" s="35" customFormat="1" ht="18" customHeight="1">
      <c r="A18" s="13" t="s">
        <v>12</v>
      </c>
      <c r="B18" s="25">
        <v>9.8</v>
      </c>
      <c r="C18" s="16"/>
      <c r="D18" s="40"/>
      <c r="E18" s="9"/>
      <c r="F18" s="9"/>
      <c r="G18" s="9"/>
      <c r="H18" s="9"/>
      <c r="I18" s="10"/>
      <c r="L18" s="44"/>
    </row>
    <row r="19" spans="1:12" s="35" customFormat="1" ht="18" customHeight="1">
      <c r="A19" s="18" t="s">
        <v>21</v>
      </c>
      <c r="B19" s="27">
        <v>13</v>
      </c>
      <c r="C19" s="14"/>
      <c r="D19" s="14"/>
      <c r="E19" s="15"/>
      <c r="F19" s="16"/>
      <c r="G19" s="17"/>
      <c r="H19" s="16"/>
      <c r="I19" s="10"/>
      <c r="L19" s="44"/>
    </row>
    <row r="20" spans="1:12" ht="18" customHeight="1">
      <c r="A20" s="18" t="s">
        <v>20</v>
      </c>
      <c r="B20" s="27">
        <v>19.2</v>
      </c>
      <c r="C20" s="14"/>
      <c r="D20" s="40"/>
      <c r="E20" s="9"/>
      <c r="F20" s="9"/>
      <c r="G20" s="9"/>
      <c r="H20" s="9"/>
      <c r="I20" s="16"/>
      <c r="L20" s="44"/>
    </row>
    <row r="21" spans="1:12" ht="18" customHeight="1">
      <c r="A21" s="13" t="s">
        <v>10</v>
      </c>
      <c r="B21" s="25">
        <v>19.8</v>
      </c>
      <c r="C21" s="14"/>
      <c r="D21" s="40"/>
      <c r="E21" s="9"/>
      <c r="F21" s="9"/>
      <c r="G21" s="9"/>
      <c r="H21" s="9"/>
      <c r="I21" s="16"/>
      <c r="L21" s="44"/>
    </row>
    <row r="22" spans="1:12" ht="18" customHeight="1">
      <c r="A22" s="13" t="s">
        <v>14</v>
      </c>
      <c r="B22" s="25">
        <v>20.8</v>
      </c>
      <c r="C22" s="16"/>
      <c r="D22" s="14"/>
      <c r="E22" s="15"/>
      <c r="F22" s="16"/>
      <c r="G22" s="17"/>
      <c r="H22" s="16"/>
      <c r="I22" s="17"/>
      <c r="L22" s="44">
        <f>IF(D22&gt;0,D22*18/11,"")</f>
      </c>
    </row>
    <row r="23" spans="1:12" ht="18" customHeight="1">
      <c r="A23" s="13" t="s">
        <v>9</v>
      </c>
      <c r="B23" s="25">
        <v>26.2</v>
      </c>
      <c r="C23" s="16"/>
      <c r="D23" s="14"/>
      <c r="E23" s="15"/>
      <c r="F23" s="16"/>
      <c r="G23" s="17"/>
      <c r="H23" s="16"/>
      <c r="I23" s="16"/>
      <c r="L23" s="44">
        <f>IF(D23&gt;0,D23*18/11,"")</f>
      </c>
    </row>
    <row r="24" spans="1:9" ht="5.25" customHeight="1">
      <c r="A24" s="23"/>
      <c r="B24" s="11"/>
      <c r="C24" s="24"/>
      <c r="D24" s="11"/>
      <c r="E24" s="11"/>
      <c r="F24" s="11"/>
      <c r="G24" s="11"/>
      <c r="H24" s="11"/>
      <c r="I24" s="11"/>
    </row>
    <row r="25" spans="1:9" ht="18" customHeight="1">
      <c r="A25" s="19"/>
      <c r="B25" s="20"/>
      <c r="C25" s="21"/>
      <c r="D25" s="20"/>
      <c r="E25" s="28"/>
      <c r="F25" s="20"/>
      <c r="G25" s="20"/>
      <c r="H25" s="20"/>
      <c r="I25" s="28">
        <f>SUM(I4:I23)</f>
        <v>5000000</v>
      </c>
    </row>
    <row r="26" spans="1:8" ht="18" customHeight="1">
      <c r="A26" s="19"/>
      <c r="B26" s="20"/>
      <c r="C26" s="21"/>
      <c r="D26" s="20"/>
      <c r="E26" s="20"/>
      <c r="F26" s="20"/>
      <c r="G26" s="20"/>
      <c r="H26" s="20"/>
    </row>
    <row r="27" spans="1:9" ht="18" customHeight="1">
      <c r="A27" s="8" t="s">
        <v>7</v>
      </c>
      <c r="B27" s="9" t="s">
        <v>6</v>
      </c>
      <c r="C27" s="9" t="s">
        <v>5</v>
      </c>
      <c r="F27" s="41"/>
      <c r="G27" s="11"/>
      <c r="H27" s="11"/>
      <c r="I27" s="29"/>
    </row>
    <row r="28" spans="1:9" ht="18" customHeight="1">
      <c r="A28" s="6" t="s">
        <v>38</v>
      </c>
      <c r="B28" s="8">
        <v>10</v>
      </c>
      <c r="C28" s="10">
        <f>C36*25%</f>
        <v>1250000</v>
      </c>
      <c r="D28" s="36"/>
      <c r="E28" s="36"/>
      <c r="F28" s="19"/>
      <c r="G28" s="19"/>
      <c r="H28" s="19"/>
      <c r="I28" s="36"/>
    </row>
    <row r="29" spans="1:9" ht="18" customHeight="1">
      <c r="A29" s="7" t="s">
        <v>39</v>
      </c>
      <c r="B29" s="9">
        <v>8</v>
      </c>
      <c r="C29" s="10">
        <f>C36*20%</f>
        <v>1000000</v>
      </c>
      <c r="D29" s="36"/>
      <c r="E29" s="36"/>
      <c r="F29" s="19"/>
      <c r="G29" s="19"/>
      <c r="H29" s="19"/>
      <c r="I29" s="36"/>
    </row>
    <row r="30" spans="1:9" ht="18" customHeight="1">
      <c r="A30" s="7" t="s">
        <v>40</v>
      </c>
      <c r="B30" s="9">
        <v>6</v>
      </c>
      <c r="C30" s="10">
        <f>C36*15%</f>
        <v>750000</v>
      </c>
      <c r="D30" s="36"/>
      <c r="E30" s="36"/>
      <c r="F30" s="19"/>
      <c r="G30" s="19"/>
      <c r="H30" s="19"/>
      <c r="I30" s="36"/>
    </row>
    <row r="31" spans="1:9" ht="18" customHeight="1">
      <c r="A31" s="7" t="s">
        <v>41</v>
      </c>
      <c r="B31" s="9">
        <v>5</v>
      </c>
      <c r="C31" s="10">
        <f>C36*12%</f>
        <v>600000</v>
      </c>
      <c r="D31" s="36"/>
      <c r="E31" s="36"/>
      <c r="F31" s="19"/>
      <c r="G31" s="19"/>
      <c r="H31" s="19"/>
      <c r="I31" s="36"/>
    </row>
    <row r="32" spans="1:8" ht="18" customHeight="1">
      <c r="A32" s="7" t="s">
        <v>42</v>
      </c>
      <c r="B32" s="9">
        <v>4</v>
      </c>
      <c r="C32" s="10">
        <f>C36*10%</f>
        <v>500000</v>
      </c>
      <c r="F32" s="20"/>
      <c r="G32" s="20"/>
      <c r="H32" s="20"/>
    </row>
    <row r="33" spans="1:8" ht="18" customHeight="1">
      <c r="A33" s="7" t="s">
        <v>43</v>
      </c>
      <c r="B33" s="9">
        <v>3</v>
      </c>
      <c r="C33" s="10">
        <f>C36*8%</f>
        <v>400000</v>
      </c>
      <c r="F33" s="20"/>
      <c r="G33" s="20"/>
      <c r="H33" s="20"/>
    </row>
    <row r="34" spans="1:8" ht="18" customHeight="1">
      <c r="A34" s="7" t="s">
        <v>44</v>
      </c>
      <c r="B34" s="9">
        <v>2</v>
      </c>
      <c r="C34" s="10">
        <f>C36*6%</f>
        <v>300000</v>
      </c>
      <c r="F34" s="20"/>
      <c r="G34" s="20"/>
      <c r="H34" s="20"/>
    </row>
    <row r="35" spans="1:8" ht="18" customHeight="1">
      <c r="A35" s="7" t="s">
        <v>45</v>
      </c>
      <c r="B35" s="9">
        <v>1</v>
      </c>
      <c r="C35" s="10">
        <f>C36*4%</f>
        <v>200000</v>
      </c>
      <c r="F35" s="20"/>
      <c r="G35" s="20"/>
      <c r="H35" s="20"/>
    </row>
    <row r="36" spans="1:8" ht="18" customHeight="1">
      <c r="A36" s="5" t="s">
        <v>4</v>
      </c>
      <c r="B36" s="22"/>
      <c r="C36" s="12">
        <v>5000000</v>
      </c>
      <c r="F36" s="20"/>
      <c r="G36" s="20"/>
      <c r="H36" s="20"/>
    </row>
  </sheetData>
  <sheetProtection/>
  <mergeCells count="2">
    <mergeCell ref="F3:G3"/>
    <mergeCell ref="H3:I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25"/>
  <sheetViews>
    <sheetView showZeros="0" zoomScale="85" zoomScaleNormal="85" zoomScalePageLayoutView="0" workbookViewId="0" topLeftCell="B1">
      <selection activeCell="X25" sqref="X25"/>
    </sheetView>
  </sheetViews>
  <sheetFormatPr defaultColWidth="9.140625" defaultRowHeight="12.75"/>
  <cols>
    <col min="1" max="1" width="4.00390625" style="77" hidden="1" customWidth="1"/>
    <col min="2" max="2" width="15.421875" style="77" customWidth="1"/>
    <col min="3" max="3" width="9.8515625" style="99" bestFit="1" customWidth="1"/>
    <col min="4" max="9" width="3.8515625" style="99" customWidth="1"/>
    <col min="10" max="32" width="3.28125" style="90" customWidth="1"/>
    <col min="33" max="34" width="4.7109375" style="77" customWidth="1"/>
    <col min="35" max="35" width="6.00390625" style="77" bestFit="1" customWidth="1"/>
    <col min="36" max="40" width="4.7109375" style="77" customWidth="1"/>
    <col min="41" max="16384" width="9.140625" style="77" customWidth="1"/>
  </cols>
  <sheetData>
    <row r="1" spans="2:32" ht="24.75" customHeight="1">
      <c r="B1" s="95" t="s">
        <v>140</v>
      </c>
      <c r="C1" s="95"/>
      <c r="D1" s="95"/>
      <c r="E1" s="95"/>
      <c r="F1" s="95"/>
      <c r="G1" s="95"/>
      <c r="H1" s="95"/>
      <c r="I1" s="95"/>
      <c r="J1" s="96"/>
      <c r="K1" s="96" t="s">
        <v>141</v>
      </c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2:36" s="78" customFormat="1" ht="107.25">
      <c r="B2" s="79"/>
      <c r="C2" s="97" t="s">
        <v>142</v>
      </c>
      <c r="D2" s="181" t="s">
        <v>285</v>
      </c>
      <c r="E2" s="181" t="s">
        <v>284</v>
      </c>
      <c r="F2" s="181" t="s">
        <v>283</v>
      </c>
      <c r="G2" s="176" t="s">
        <v>278</v>
      </c>
      <c r="H2" s="81" t="s">
        <v>265</v>
      </c>
      <c r="I2" s="81" t="s">
        <v>255</v>
      </c>
      <c r="J2" s="81" t="s">
        <v>240</v>
      </c>
      <c r="K2" s="81" t="s">
        <v>239</v>
      </c>
      <c r="L2" s="81" t="s">
        <v>226</v>
      </c>
      <c r="M2" s="81" t="s">
        <v>221</v>
      </c>
      <c r="N2" s="81" t="s">
        <v>216</v>
      </c>
      <c r="O2" s="81" t="s">
        <v>212</v>
      </c>
      <c r="P2" s="81" t="s">
        <v>211</v>
      </c>
      <c r="Q2" s="81" t="s">
        <v>210</v>
      </c>
      <c r="R2" s="81" t="s">
        <v>209</v>
      </c>
      <c r="S2" s="81" t="s">
        <v>192</v>
      </c>
      <c r="T2" s="81" t="s">
        <v>187</v>
      </c>
      <c r="U2" s="81" t="s">
        <v>182</v>
      </c>
      <c r="V2" s="81" t="s">
        <v>143</v>
      </c>
      <c r="W2" s="81" t="s">
        <v>108</v>
      </c>
      <c r="X2" s="81" t="s">
        <v>109</v>
      </c>
      <c r="Y2" s="81" t="s">
        <v>110</v>
      </c>
      <c r="Z2" s="81" t="s">
        <v>111</v>
      </c>
      <c r="AA2" s="81" t="s">
        <v>137</v>
      </c>
      <c r="AB2" s="81" t="s">
        <v>113</v>
      </c>
      <c r="AC2" s="81" t="s">
        <v>114</v>
      </c>
      <c r="AD2" s="81" t="s">
        <v>115</v>
      </c>
      <c r="AE2" s="81" t="s">
        <v>116</v>
      </c>
      <c r="AF2" s="81" t="s">
        <v>144</v>
      </c>
      <c r="AG2" s="81" t="s">
        <v>145</v>
      </c>
      <c r="AH2" s="81" t="s">
        <v>146</v>
      </c>
      <c r="AI2" s="81" t="s">
        <v>147</v>
      </c>
      <c r="AJ2" s="81" t="s">
        <v>148</v>
      </c>
    </row>
    <row r="3" spans="2:36" ht="15">
      <c r="B3" s="144" t="s">
        <v>124</v>
      </c>
      <c r="C3" s="193">
        <f>(SUM(D3:AF3)+AH3*37)/18</f>
        <v>30.72222222222222</v>
      </c>
      <c r="D3" s="177">
        <v>31</v>
      </c>
      <c r="E3" s="204" t="s">
        <v>267</v>
      </c>
      <c r="F3" s="163">
        <v>28</v>
      </c>
      <c r="G3" s="163">
        <v>33</v>
      </c>
      <c r="H3" s="163"/>
      <c r="I3" s="163">
        <v>36</v>
      </c>
      <c r="J3" s="145">
        <v>29</v>
      </c>
      <c r="K3" s="145">
        <v>38</v>
      </c>
      <c r="L3" s="194" t="s">
        <v>273</v>
      </c>
      <c r="M3" s="145">
        <v>32</v>
      </c>
      <c r="N3" s="145">
        <v>33</v>
      </c>
      <c r="O3" s="145">
        <v>25</v>
      </c>
      <c r="P3" s="145"/>
      <c r="Q3" s="145"/>
      <c r="R3" s="145"/>
      <c r="S3" s="145">
        <v>29</v>
      </c>
      <c r="T3" s="145">
        <v>30</v>
      </c>
      <c r="U3" s="145">
        <v>29</v>
      </c>
      <c r="V3" s="194" t="s">
        <v>267</v>
      </c>
      <c r="W3" s="194" t="s">
        <v>267</v>
      </c>
      <c r="X3" s="145">
        <v>25</v>
      </c>
      <c r="Y3" s="194" t="s">
        <v>247</v>
      </c>
      <c r="Z3" s="145"/>
      <c r="AA3" s="145">
        <v>33</v>
      </c>
      <c r="AB3" s="145">
        <v>31</v>
      </c>
      <c r="AC3" s="145">
        <v>31</v>
      </c>
      <c r="AD3" s="145">
        <v>31</v>
      </c>
      <c r="AE3" s="145">
        <v>29</v>
      </c>
      <c r="AF3" s="146"/>
      <c r="AG3" s="164">
        <f>COUNTIF(D3:AF3,"&gt;0")</f>
        <v>18</v>
      </c>
      <c r="AH3" s="165">
        <f>IF(AG3&lt;19,18-AG3,0)</f>
        <v>0</v>
      </c>
      <c r="AI3" s="165">
        <f>SUM(AF3:AG3)</f>
        <v>18</v>
      </c>
      <c r="AJ3" s="166">
        <f>LARGE(D3:AE3,1)</f>
        <v>38</v>
      </c>
    </row>
    <row r="4" spans="2:37" s="84" customFormat="1" ht="15">
      <c r="B4" s="147" t="s">
        <v>119</v>
      </c>
      <c r="C4" s="193">
        <f>(SUM(D4:AF4)+AH4*37)/18</f>
        <v>31.77777777777778</v>
      </c>
      <c r="D4" s="178">
        <v>34</v>
      </c>
      <c r="E4" s="196" t="s">
        <v>287</v>
      </c>
      <c r="F4" s="167">
        <v>32</v>
      </c>
      <c r="G4" s="167">
        <v>34</v>
      </c>
      <c r="H4" s="167">
        <v>30</v>
      </c>
      <c r="I4" s="167">
        <v>35</v>
      </c>
      <c r="J4" s="148">
        <v>35</v>
      </c>
      <c r="K4" s="148">
        <v>30</v>
      </c>
      <c r="L4" s="148">
        <v>31</v>
      </c>
      <c r="M4" s="148"/>
      <c r="N4" s="148">
        <v>30</v>
      </c>
      <c r="O4" s="195" t="s">
        <v>266</v>
      </c>
      <c r="P4" s="148"/>
      <c r="Q4" s="148"/>
      <c r="R4" s="148"/>
      <c r="S4" s="148">
        <v>30</v>
      </c>
      <c r="T4" s="148">
        <v>34</v>
      </c>
      <c r="U4" s="195" t="s">
        <v>273</v>
      </c>
      <c r="V4" s="148">
        <v>30</v>
      </c>
      <c r="W4" s="148">
        <v>29</v>
      </c>
      <c r="X4" s="148">
        <v>32</v>
      </c>
      <c r="Y4" s="195" t="s">
        <v>321</v>
      </c>
      <c r="Z4" s="195" t="s">
        <v>287</v>
      </c>
      <c r="AA4" s="148">
        <v>34</v>
      </c>
      <c r="AB4" s="148">
        <v>31</v>
      </c>
      <c r="AC4" s="148">
        <v>31</v>
      </c>
      <c r="AD4" s="148">
        <v>30</v>
      </c>
      <c r="AE4" s="148"/>
      <c r="AF4" s="149"/>
      <c r="AG4" s="191">
        <f>COUNTIF(D4:AF4,"&gt;0")</f>
        <v>18</v>
      </c>
      <c r="AH4" s="168">
        <f>IF(AG4&lt;19,18-AG4,0)</f>
        <v>0</v>
      </c>
      <c r="AI4" s="168">
        <f>SUM(AF4:AG4)</f>
        <v>18</v>
      </c>
      <c r="AJ4" s="169">
        <f>LARGE(D4:AE4,1)</f>
        <v>35</v>
      </c>
      <c r="AK4" s="77"/>
    </row>
    <row r="5" spans="2:36" ht="15">
      <c r="B5" s="144" t="s">
        <v>122</v>
      </c>
      <c r="C5" s="193">
        <f>(SUM(D5:AF5)+AH5*37)/18</f>
        <v>31.833333333333332</v>
      </c>
      <c r="D5" s="178">
        <v>35</v>
      </c>
      <c r="E5" s="196" t="s">
        <v>267</v>
      </c>
      <c r="F5" s="167">
        <v>28</v>
      </c>
      <c r="G5" s="167">
        <v>29</v>
      </c>
      <c r="H5" s="167">
        <v>36</v>
      </c>
      <c r="I5" s="167">
        <v>35</v>
      </c>
      <c r="J5" s="148"/>
      <c r="K5" s="195" t="s">
        <v>279</v>
      </c>
      <c r="L5" s="195" t="s">
        <v>287</v>
      </c>
      <c r="M5" s="195" t="s">
        <v>247</v>
      </c>
      <c r="N5" s="239" t="s">
        <v>287</v>
      </c>
      <c r="O5" s="148">
        <v>33</v>
      </c>
      <c r="P5" s="148"/>
      <c r="Q5" s="148">
        <v>30</v>
      </c>
      <c r="R5" s="148">
        <v>34</v>
      </c>
      <c r="S5" s="148"/>
      <c r="T5" s="148">
        <v>26</v>
      </c>
      <c r="U5" s="195" t="s">
        <v>267</v>
      </c>
      <c r="V5" s="148">
        <v>33</v>
      </c>
      <c r="W5" s="148">
        <v>30</v>
      </c>
      <c r="X5" s="195" t="s">
        <v>273</v>
      </c>
      <c r="Y5" s="148">
        <v>33</v>
      </c>
      <c r="Z5" s="148">
        <v>29</v>
      </c>
      <c r="AA5" s="148">
        <v>33</v>
      </c>
      <c r="AB5" s="148">
        <v>34</v>
      </c>
      <c r="AC5" s="148">
        <v>35</v>
      </c>
      <c r="AD5" s="148">
        <v>30</v>
      </c>
      <c r="AE5" s="148">
        <v>30</v>
      </c>
      <c r="AF5" s="149"/>
      <c r="AG5" s="191">
        <f>COUNTIF(D5:AF5,"&gt;0")</f>
        <v>18</v>
      </c>
      <c r="AH5" s="168">
        <f>IF(AG5&lt;19,18-AG5,0)</f>
        <v>0</v>
      </c>
      <c r="AI5" s="168">
        <f>SUM(AF5:AG5)</f>
        <v>18</v>
      </c>
      <c r="AJ5" s="169">
        <f>LARGE(D5:AE5,1)</f>
        <v>36</v>
      </c>
    </row>
    <row r="6" spans="2:36" ht="15">
      <c r="B6" s="144" t="s">
        <v>120</v>
      </c>
      <c r="C6" s="193">
        <f>(SUM(D6:AF6)+AH6*37)/18</f>
        <v>32.5</v>
      </c>
      <c r="D6" s="178">
        <v>35</v>
      </c>
      <c r="E6" s="167">
        <v>36</v>
      </c>
      <c r="F6" s="167">
        <v>30</v>
      </c>
      <c r="G6" s="167"/>
      <c r="H6" s="167"/>
      <c r="I6" s="167">
        <v>37</v>
      </c>
      <c r="J6" s="148">
        <v>31</v>
      </c>
      <c r="K6" s="195" t="s">
        <v>266</v>
      </c>
      <c r="L6" s="148">
        <v>34</v>
      </c>
      <c r="M6" s="148"/>
      <c r="N6" s="195" t="s">
        <v>279</v>
      </c>
      <c r="O6" s="148">
        <v>35</v>
      </c>
      <c r="P6" s="148">
        <v>28</v>
      </c>
      <c r="Q6" s="148"/>
      <c r="R6" s="148"/>
      <c r="S6" s="195" t="s">
        <v>273</v>
      </c>
      <c r="T6" s="148">
        <v>32</v>
      </c>
      <c r="U6" s="148">
        <v>34</v>
      </c>
      <c r="V6" s="148">
        <v>33</v>
      </c>
      <c r="W6" s="148">
        <v>33</v>
      </c>
      <c r="X6" s="148">
        <v>28</v>
      </c>
      <c r="Y6" s="148">
        <v>35</v>
      </c>
      <c r="Z6" s="148">
        <v>32</v>
      </c>
      <c r="AA6" s="148">
        <v>33</v>
      </c>
      <c r="AB6" s="148">
        <v>34</v>
      </c>
      <c r="AC6" s="148">
        <v>25</v>
      </c>
      <c r="AD6" s="195" t="s">
        <v>287</v>
      </c>
      <c r="AE6" s="148"/>
      <c r="AF6" s="149"/>
      <c r="AG6" s="191">
        <f>COUNTIF(D6:AF6,"&gt;0")</f>
        <v>18</v>
      </c>
      <c r="AH6" s="168">
        <f>IF(AG6&lt;19,18-AG6,0)</f>
        <v>0</v>
      </c>
      <c r="AI6" s="168">
        <f>SUM(AF6:AG6)</f>
        <v>18</v>
      </c>
      <c r="AJ6" s="169">
        <f>LARGE(D6:AE6,1)</f>
        <v>37</v>
      </c>
    </row>
    <row r="7" spans="2:37" s="86" customFormat="1" ht="15">
      <c r="B7" s="147" t="s">
        <v>118</v>
      </c>
      <c r="C7" s="193">
        <f>(SUM(D7:AF7)+AH7*37)/18</f>
        <v>33.833333333333336</v>
      </c>
      <c r="D7" s="178"/>
      <c r="E7" s="167"/>
      <c r="F7" s="167"/>
      <c r="G7" s="167"/>
      <c r="H7" s="167"/>
      <c r="I7" s="167"/>
      <c r="J7" s="148"/>
      <c r="K7" s="148">
        <v>39</v>
      </c>
      <c r="L7" s="148">
        <v>36</v>
      </c>
      <c r="M7" s="148">
        <v>29</v>
      </c>
      <c r="N7" s="148">
        <v>31</v>
      </c>
      <c r="O7" s="148">
        <v>26</v>
      </c>
      <c r="P7" s="148">
        <v>28</v>
      </c>
      <c r="Q7" s="148"/>
      <c r="R7" s="148"/>
      <c r="S7" s="148"/>
      <c r="T7" s="148"/>
      <c r="U7" s="148">
        <v>35</v>
      </c>
      <c r="V7" s="148">
        <v>36</v>
      </c>
      <c r="W7" s="148">
        <v>33</v>
      </c>
      <c r="X7" s="148">
        <v>34</v>
      </c>
      <c r="Y7" s="148">
        <v>33</v>
      </c>
      <c r="Z7" s="148"/>
      <c r="AA7" s="148"/>
      <c r="AB7" s="148">
        <v>34</v>
      </c>
      <c r="AC7" s="148">
        <v>32</v>
      </c>
      <c r="AD7" s="148">
        <v>35</v>
      </c>
      <c r="AE7" s="148"/>
      <c r="AF7" s="149"/>
      <c r="AG7" s="191">
        <f>COUNTIF(D7:AF7,"&gt;0")</f>
        <v>14</v>
      </c>
      <c r="AH7" s="168">
        <f>IF(AG7&lt;19,18-AG7,0)</f>
        <v>4</v>
      </c>
      <c r="AI7" s="168">
        <f>SUM(AF7:AG7)</f>
        <v>14</v>
      </c>
      <c r="AJ7" s="169">
        <f>LARGE(D7:AE7,1)</f>
        <v>39</v>
      </c>
      <c r="AK7" s="77"/>
    </row>
    <row r="8" spans="2:37" s="86" customFormat="1" ht="15">
      <c r="B8" s="144" t="s">
        <v>121</v>
      </c>
      <c r="C8" s="193">
        <f>(SUM(D8:AF8)+AH8*37)/18</f>
        <v>34.111111111111114</v>
      </c>
      <c r="D8" s="178">
        <v>36</v>
      </c>
      <c r="E8" s="167">
        <v>38</v>
      </c>
      <c r="F8" s="167">
        <v>38</v>
      </c>
      <c r="G8" s="167">
        <v>34</v>
      </c>
      <c r="H8" s="167"/>
      <c r="I8" s="167">
        <v>33</v>
      </c>
      <c r="J8" s="148">
        <v>33</v>
      </c>
      <c r="K8" s="195" t="s">
        <v>247</v>
      </c>
      <c r="L8" s="195" t="s">
        <v>266</v>
      </c>
      <c r="M8" s="148">
        <v>38</v>
      </c>
      <c r="N8" s="148">
        <v>30</v>
      </c>
      <c r="O8" s="195" t="s">
        <v>247</v>
      </c>
      <c r="P8" s="148">
        <v>38</v>
      </c>
      <c r="Q8" s="148"/>
      <c r="R8" s="148">
        <v>32</v>
      </c>
      <c r="S8" s="148">
        <v>34</v>
      </c>
      <c r="T8" s="148">
        <v>31</v>
      </c>
      <c r="U8" s="195" t="s">
        <v>273</v>
      </c>
      <c r="V8" s="148">
        <v>36</v>
      </c>
      <c r="W8" s="148">
        <v>33</v>
      </c>
      <c r="X8" s="148"/>
      <c r="Y8" s="148">
        <v>35</v>
      </c>
      <c r="Z8" s="148">
        <v>33</v>
      </c>
      <c r="AA8" s="195" t="s">
        <v>273</v>
      </c>
      <c r="AB8" s="148">
        <v>33</v>
      </c>
      <c r="AC8" s="195" t="s">
        <v>273</v>
      </c>
      <c r="AD8" s="148"/>
      <c r="AE8" s="148">
        <v>29</v>
      </c>
      <c r="AF8" s="149"/>
      <c r="AG8" s="191">
        <f>COUNTIF(D8:AF8,"&gt;0")</f>
        <v>18</v>
      </c>
      <c r="AH8" s="168">
        <f>IF(AG8&lt;19,18-AG8,0)</f>
        <v>0</v>
      </c>
      <c r="AI8" s="168">
        <f>SUM(AF8:AG8)</f>
        <v>18</v>
      </c>
      <c r="AJ8" s="169">
        <f>LARGE(D8:AE8,1)</f>
        <v>38</v>
      </c>
      <c r="AK8" s="77"/>
    </row>
    <row r="9" spans="2:37" s="86" customFormat="1" ht="15">
      <c r="B9" s="144" t="s">
        <v>128</v>
      </c>
      <c r="C9" s="193">
        <f>(SUM(D9:AF9)+AH9*37)/18</f>
        <v>35.333333333333336</v>
      </c>
      <c r="D9" s="178">
        <v>37</v>
      </c>
      <c r="E9" s="167">
        <v>34</v>
      </c>
      <c r="F9" s="167">
        <v>32</v>
      </c>
      <c r="G9" s="167">
        <v>36</v>
      </c>
      <c r="H9" s="167">
        <v>37</v>
      </c>
      <c r="I9" s="196" t="s">
        <v>288</v>
      </c>
      <c r="J9" s="148"/>
      <c r="K9" s="148"/>
      <c r="L9" s="195" t="s">
        <v>267</v>
      </c>
      <c r="M9" s="195" t="s">
        <v>247</v>
      </c>
      <c r="N9" s="148">
        <v>31</v>
      </c>
      <c r="O9" s="148">
        <v>39</v>
      </c>
      <c r="P9" s="148">
        <v>36</v>
      </c>
      <c r="Q9" s="148"/>
      <c r="R9" s="148"/>
      <c r="S9" s="148">
        <v>35</v>
      </c>
      <c r="T9" s="148">
        <v>34</v>
      </c>
      <c r="U9" s="148">
        <v>38</v>
      </c>
      <c r="V9" s="148">
        <v>39</v>
      </c>
      <c r="W9" s="148"/>
      <c r="X9" s="148">
        <v>37</v>
      </c>
      <c r="Y9" s="148"/>
      <c r="Z9" s="148">
        <v>39</v>
      </c>
      <c r="AA9" s="195" t="s">
        <v>267</v>
      </c>
      <c r="AB9" s="148">
        <v>29</v>
      </c>
      <c r="AC9" s="148">
        <v>37</v>
      </c>
      <c r="AD9" s="148">
        <v>37</v>
      </c>
      <c r="AE9" s="148">
        <v>29</v>
      </c>
      <c r="AF9" s="149"/>
      <c r="AG9" s="191">
        <f>COUNTIF(D9:AF9,"&gt;0")</f>
        <v>18</v>
      </c>
      <c r="AH9" s="168">
        <f>IF(AG9&lt;19,18-AG9,0)</f>
        <v>0</v>
      </c>
      <c r="AI9" s="168">
        <f>SUM(AF9:AG9)</f>
        <v>18</v>
      </c>
      <c r="AJ9" s="169">
        <f>LARGE(D9:AE9,1)</f>
        <v>39</v>
      </c>
      <c r="AK9" s="77"/>
    </row>
    <row r="10" spans="2:36" ht="15">
      <c r="B10" s="147" t="s">
        <v>139</v>
      </c>
      <c r="C10" s="193">
        <f>(SUM(D10:AF10)+AH10*37)/18</f>
        <v>36.05555555555556</v>
      </c>
      <c r="D10" s="178">
        <v>35</v>
      </c>
      <c r="E10" s="167"/>
      <c r="F10" s="167"/>
      <c r="G10" s="167">
        <v>31</v>
      </c>
      <c r="H10" s="167">
        <v>32</v>
      </c>
      <c r="I10" s="167"/>
      <c r="J10" s="148"/>
      <c r="K10" s="148">
        <v>38</v>
      </c>
      <c r="L10" s="195" t="s">
        <v>248</v>
      </c>
      <c r="M10" s="148"/>
      <c r="N10" s="148">
        <v>40</v>
      </c>
      <c r="O10" s="148">
        <v>38</v>
      </c>
      <c r="P10" s="148">
        <v>35</v>
      </c>
      <c r="Q10" s="148">
        <v>33</v>
      </c>
      <c r="R10" s="195" t="s">
        <v>247</v>
      </c>
      <c r="S10" s="148">
        <v>39</v>
      </c>
      <c r="T10" s="148">
        <v>36</v>
      </c>
      <c r="U10" s="148"/>
      <c r="V10" s="195" t="s">
        <v>267</v>
      </c>
      <c r="W10" s="148">
        <v>35</v>
      </c>
      <c r="X10" s="148">
        <v>39</v>
      </c>
      <c r="Y10" s="148">
        <v>39</v>
      </c>
      <c r="Z10" s="148">
        <v>35</v>
      </c>
      <c r="AA10" s="195" t="s">
        <v>267</v>
      </c>
      <c r="AB10" s="148">
        <v>37</v>
      </c>
      <c r="AC10" s="148">
        <v>39</v>
      </c>
      <c r="AD10" s="148">
        <v>36</v>
      </c>
      <c r="AE10" s="148">
        <v>32</v>
      </c>
      <c r="AF10" s="149"/>
      <c r="AG10" s="191">
        <f>COUNTIF(D10:AF10,"&gt;0")</f>
        <v>18</v>
      </c>
      <c r="AH10" s="168">
        <f>IF(AG10&lt;19,18-AG10,0)</f>
        <v>0</v>
      </c>
      <c r="AI10" s="168">
        <f>SUM(AF10:AG10)</f>
        <v>18</v>
      </c>
      <c r="AJ10" s="169">
        <f>LARGE(D10:AE10,1)</f>
        <v>40</v>
      </c>
    </row>
    <row r="11" spans="2:36" ht="15">
      <c r="B11" s="144" t="s">
        <v>130</v>
      </c>
      <c r="C11" s="193">
        <f>(SUM(D11:AF11)+AH11*37)/18</f>
        <v>36.166666666666664</v>
      </c>
      <c r="D11" s="178"/>
      <c r="E11" s="167">
        <v>34</v>
      </c>
      <c r="F11" s="167">
        <v>40</v>
      </c>
      <c r="G11" s="167">
        <v>31</v>
      </c>
      <c r="H11" s="167"/>
      <c r="I11" s="167"/>
      <c r="J11" s="150"/>
      <c r="K11" s="150">
        <v>31</v>
      </c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>
        <v>32</v>
      </c>
      <c r="W11" s="150"/>
      <c r="X11" s="150"/>
      <c r="Y11" s="150">
        <v>37</v>
      </c>
      <c r="Z11" s="150"/>
      <c r="AA11" s="150"/>
      <c r="AB11" s="150"/>
      <c r="AC11" s="150"/>
      <c r="AD11" s="150">
        <v>39</v>
      </c>
      <c r="AE11" s="150"/>
      <c r="AF11" s="151"/>
      <c r="AG11" s="191">
        <f>COUNTIF(D11:AF11,"&gt;0")</f>
        <v>7</v>
      </c>
      <c r="AH11" s="168">
        <f>IF(AG11&lt;19,18-AG11,0)</f>
        <v>11</v>
      </c>
      <c r="AI11" s="168">
        <f>SUM(AF11:AG11)</f>
        <v>7</v>
      </c>
      <c r="AJ11" s="169">
        <f>LARGE(D11:AE11,1)</f>
        <v>40</v>
      </c>
    </row>
    <row r="12" spans="2:36" ht="15">
      <c r="B12" s="147" t="s">
        <v>125</v>
      </c>
      <c r="C12" s="193">
        <f>(SUM(D12:AF12)+AH12*37)/18</f>
        <v>36.611111111111114</v>
      </c>
      <c r="D12" s="178">
        <v>37</v>
      </c>
      <c r="E12" s="167">
        <v>38</v>
      </c>
      <c r="F12" s="167">
        <v>40</v>
      </c>
      <c r="G12" s="167"/>
      <c r="H12" s="167"/>
      <c r="I12" s="167">
        <v>38</v>
      </c>
      <c r="J12" s="148">
        <v>38</v>
      </c>
      <c r="K12" s="148">
        <v>34</v>
      </c>
      <c r="L12" s="148">
        <v>33</v>
      </c>
      <c r="M12" s="148"/>
      <c r="N12" s="148">
        <v>31</v>
      </c>
      <c r="O12" s="148"/>
      <c r="P12" s="148">
        <v>35</v>
      </c>
      <c r="Q12" s="148"/>
      <c r="R12" s="148">
        <v>34</v>
      </c>
      <c r="S12" s="148">
        <v>39</v>
      </c>
      <c r="T12" s="148">
        <v>35</v>
      </c>
      <c r="U12" s="148"/>
      <c r="V12" s="148">
        <v>39</v>
      </c>
      <c r="W12" s="148"/>
      <c r="X12" s="148">
        <v>35</v>
      </c>
      <c r="Y12" s="148"/>
      <c r="Z12" s="148">
        <v>38</v>
      </c>
      <c r="AA12" s="148">
        <v>40</v>
      </c>
      <c r="AB12" s="148"/>
      <c r="AC12" s="148"/>
      <c r="AD12" s="148">
        <v>40</v>
      </c>
      <c r="AE12" s="148">
        <v>35</v>
      </c>
      <c r="AF12" s="149"/>
      <c r="AG12" s="191">
        <f>COUNTIF(D12:AF12,"&gt;0")</f>
        <v>18</v>
      </c>
      <c r="AH12" s="168">
        <f>IF(AG12&lt;19,18-AG12,0)</f>
        <v>0</v>
      </c>
      <c r="AI12" s="168">
        <f>SUM(AF12:AG12)</f>
        <v>18</v>
      </c>
      <c r="AJ12" s="169">
        <f>LARGE(D12:AE12,1)</f>
        <v>40</v>
      </c>
    </row>
    <row r="13" spans="2:36" ht="15">
      <c r="B13" s="144" t="s">
        <v>132</v>
      </c>
      <c r="C13" s="193">
        <f>(SUM(D13:AF13)+AH13*37)/18</f>
        <v>36.666666666666664</v>
      </c>
      <c r="D13" s="178">
        <v>37</v>
      </c>
      <c r="E13" s="167">
        <v>36</v>
      </c>
      <c r="F13" s="167">
        <v>42</v>
      </c>
      <c r="G13" s="196" t="s">
        <v>288</v>
      </c>
      <c r="H13" s="167">
        <v>40</v>
      </c>
      <c r="I13" s="167">
        <v>42</v>
      </c>
      <c r="J13" s="148"/>
      <c r="K13" s="148">
        <v>39</v>
      </c>
      <c r="L13" s="195" t="s">
        <v>247</v>
      </c>
      <c r="M13" s="148">
        <v>39</v>
      </c>
      <c r="N13" s="148">
        <v>32</v>
      </c>
      <c r="O13" s="148">
        <v>37</v>
      </c>
      <c r="P13" s="148"/>
      <c r="Q13" s="148"/>
      <c r="R13" s="148">
        <v>40</v>
      </c>
      <c r="S13" s="148"/>
      <c r="T13" s="148">
        <v>32</v>
      </c>
      <c r="U13" s="148">
        <v>38</v>
      </c>
      <c r="V13" s="148"/>
      <c r="W13" s="148"/>
      <c r="X13" s="148">
        <v>34</v>
      </c>
      <c r="Y13" s="148"/>
      <c r="Z13" s="148"/>
      <c r="AA13" s="148">
        <v>34</v>
      </c>
      <c r="AB13" s="148">
        <v>34</v>
      </c>
      <c r="AC13" s="148">
        <v>32</v>
      </c>
      <c r="AD13" s="148">
        <v>36</v>
      </c>
      <c r="AE13" s="148">
        <v>36</v>
      </c>
      <c r="AF13" s="149"/>
      <c r="AG13" s="191">
        <f>COUNTIF(D13:AF13,"&gt;0")</f>
        <v>18</v>
      </c>
      <c r="AH13" s="168">
        <f>IF(AG13&lt;19,18-AG13,0)</f>
        <v>0</v>
      </c>
      <c r="AI13" s="168">
        <f>SUM(AF13:AG13)</f>
        <v>18</v>
      </c>
      <c r="AJ13" s="169">
        <f>LARGE(D13:AE13,1)</f>
        <v>42</v>
      </c>
    </row>
    <row r="14" spans="2:36" ht="15">
      <c r="B14" s="144" t="s">
        <v>131</v>
      </c>
      <c r="C14" s="193">
        <f>(SUM(D14:AF14)+AH14*37)/18</f>
        <v>36.888888888888886</v>
      </c>
      <c r="D14" s="178">
        <v>35</v>
      </c>
      <c r="E14" s="167"/>
      <c r="F14" s="167"/>
      <c r="G14" s="167">
        <v>34</v>
      </c>
      <c r="H14" s="167">
        <v>43</v>
      </c>
      <c r="I14" s="167">
        <v>37</v>
      </c>
      <c r="J14" s="148"/>
      <c r="K14" s="148">
        <v>36</v>
      </c>
      <c r="L14" s="148">
        <v>39</v>
      </c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>
        <v>35</v>
      </c>
      <c r="Y14" s="148"/>
      <c r="Z14" s="148"/>
      <c r="AA14" s="148"/>
      <c r="AB14" s="148">
        <v>35</v>
      </c>
      <c r="AC14" s="148"/>
      <c r="AD14" s="148"/>
      <c r="AE14" s="148"/>
      <c r="AF14" s="149"/>
      <c r="AG14" s="191">
        <f>COUNTIF(D14:AF14,"&gt;0")</f>
        <v>8</v>
      </c>
      <c r="AH14" s="168">
        <f>IF(AG14&lt;19,18-AG14,0)</f>
        <v>10</v>
      </c>
      <c r="AI14" s="168">
        <f>SUM(AF14:AG14)</f>
        <v>8</v>
      </c>
      <c r="AJ14" s="169">
        <f>LARGE(D14:AE14,1)</f>
        <v>43</v>
      </c>
    </row>
    <row r="15" spans="2:36" ht="15">
      <c r="B15" s="144" t="s">
        <v>129</v>
      </c>
      <c r="C15" s="193">
        <f>(SUM(D15:AF15)+AH15*37)/18</f>
        <v>37.111111111111114</v>
      </c>
      <c r="D15" s="178">
        <v>40</v>
      </c>
      <c r="E15" s="167"/>
      <c r="F15" s="167">
        <v>38</v>
      </c>
      <c r="G15" s="167"/>
      <c r="H15" s="167">
        <v>40</v>
      </c>
      <c r="I15" s="167">
        <v>38</v>
      </c>
      <c r="J15" s="148">
        <v>38</v>
      </c>
      <c r="K15" s="148">
        <v>33</v>
      </c>
      <c r="L15" s="148">
        <v>39</v>
      </c>
      <c r="M15" s="148"/>
      <c r="N15" s="148"/>
      <c r="O15" s="148">
        <v>40</v>
      </c>
      <c r="P15" s="148">
        <v>34</v>
      </c>
      <c r="Q15" s="148">
        <v>34</v>
      </c>
      <c r="R15" s="148"/>
      <c r="S15" s="148"/>
      <c r="T15" s="148">
        <v>30</v>
      </c>
      <c r="U15" s="148"/>
      <c r="V15" s="148"/>
      <c r="W15" s="148">
        <v>35</v>
      </c>
      <c r="X15" s="148">
        <v>44</v>
      </c>
      <c r="Y15" s="148">
        <v>36</v>
      </c>
      <c r="Z15" s="148"/>
      <c r="AA15" s="148">
        <v>38</v>
      </c>
      <c r="AB15" s="148"/>
      <c r="AC15" s="148"/>
      <c r="AD15" s="148">
        <v>37</v>
      </c>
      <c r="AE15" s="148"/>
      <c r="AF15" s="149"/>
      <c r="AG15" s="191">
        <f>COUNTIF(D15:AF15,"&gt;0")</f>
        <v>16</v>
      </c>
      <c r="AH15" s="168">
        <f>IF(AG15&lt;19,18-AG15,0)</f>
        <v>2</v>
      </c>
      <c r="AI15" s="168">
        <f>SUM(AF15:AG15)</f>
        <v>16</v>
      </c>
      <c r="AJ15" s="169">
        <f>LARGE(D15:AE15,1)</f>
        <v>44</v>
      </c>
    </row>
    <row r="16" spans="2:36" ht="15">
      <c r="B16" s="144" t="s">
        <v>126</v>
      </c>
      <c r="C16" s="193">
        <f>(SUM(D16:AF16)+AH16*37)/18</f>
        <v>37.27777777777778</v>
      </c>
      <c r="D16" s="178"/>
      <c r="E16" s="167">
        <v>32</v>
      </c>
      <c r="F16" s="167"/>
      <c r="G16" s="167"/>
      <c r="H16" s="167"/>
      <c r="I16" s="167"/>
      <c r="J16" s="148"/>
      <c r="K16" s="148"/>
      <c r="L16" s="148"/>
      <c r="M16" s="148"/>
      <c r="N16" s="148"/>
      <c r="O16" s="148"/>
      <c r="P16" s="148"/>
      <c r="Q16" s="148"/>
      <c r="R16" s="148"/>
      <c r="S16" s="148">
        <v>34</v>
      </c>
      <c r="T16" s="148"/>
      <c r="U16" s="148"/>
      <c r="V16" s="148">
        <v>41</v>
      </c>
      <c r="W16" s="148">
        <v>37</v>
      </c>
      <c r="X16" s="148"/>
      <c r="Y16" s="148"/>
      <c r="Z16" s="148"/>
      <c r="AA16" s="148">
        <v>46</v>
      </c>
      <c r="AB16" s="148"/>
      <c r="AC16" s="148"/>
      <c r="AD16" s="148"/>
      <c r="AE16" s="148"/>
      <c r="AF16" s="149"/>
      <c r="AG16" s="191">
        <f>COUNTIF(D16:AF16,"&gt;0")</f>
        <v>5</v>
      </c>
      <c r="AH16" s="168">
        <f>IF(AG16&lt;19,18-AG16,0)</f>
        <v>13</v>
      </c>
      <c r="AI16" s="168">
        <f>SUM(AF16:AG16)</f>
        <v>5</v>
      </c>
      <c r="AJ16" s="169">
        <f>LARGE(D16:AE16,1)</f>
        <v>46</v>
      </c>
    </row>
    <row r="17" spans="2:36" ht="15">
      <c r="B17" s="144" t="s">
        <v>123</v>
      </c>
      <c r="C17" s="193">
        <f>(SUM(D17:AF17)+AH17*37)/18</f>
        <v>37.666666666666664</v>
      </c>
      <c r="D17" s="178">
        <v>39</v>
      </c>
      <c r="E17" s="167">
        <v>36</v>
      </c>
      <c r="F17" s="167">
        <v>38</v>
      </c>
      <c r="G17" s="167">
        <v>34</v>
      </c>
      <c r="H17" s="167"/>
      <c r="I17" s="167">
        <v>36</v>
      </c>
      <c r="J17" s="148">
        <v>46</v>
      </c>
      <c r="K17" s="148">
        <v>45</v>
      </c>
      <c r="L17" s="148">
        <v>41</v>
      </c>
      <c r="M17" s="148">
        <v>36</v>
      </c>
      <c r="N17" s="148">
        <v>43</v>
      </c>
      <c r="O17" s="148"/>
      <c r="P17" s="148"/>
      <c r="Q17" s="148"/>
      <c r="R17" s="148"/>
      <c r="S17" s="148"/>
      <c r="T17" s="148">
        <v>35</v>
      </c>
      <c r="U17" s="148"/>
      <c r="V17" s="148"/>
      <c r="W17" s="148">
        <v>41</v>
      </c>
      <c r="X17" s="148">
        <v>33</v>
      </c>
      <c r="Y17" s="148"/>
      <c r="Z17" s="148">
        <v>34</v>
      </c>
      <c r="AA17" s="148"/>
      <c r="AB17" s="148">
        <v>34</v>
      </c>
      <c r="AC17" s="148"/>
      <c r="AD17" s="148"/>
      <c r="AE17" s="148">
        <v>33</v>
      </c>
      <c r="AF17" s="149"/>
      <c r="AG17" s="191">
        <f>COUNTIF(D17:AF17,"&gt;0")</f>
        <v>16</v>
      </c>
      <c r="AH17" s="168">
        <f>IF(AG17&lt;19,18-AG17,0)</f>
        <v>2</v>
      </c>
      <c r="AI17" s="168">
        <f>SUM(AF17:AG17)</f>
        <v>16</v>
      </c>
      <c r="AJ17" s="169">
        <f>LARGE(D17:AE17,1)</f>
        <v>46</v>
      </c>
    </row>
    <row r="18" spans="2:36" ht="15">
      <c r="B18" s="144" t="s">
        <v>127</v>
      </c>
      <c r="C18" s="193">
        <f>(SUM(D18:AF18)+AH18*37)/18</f>
        <v>38.111111111111114</v>
      </c>
      <c r="D18" s="178"/>
      <c r="E18" s="167">
        <v>44</v>
      </c>
      <c r="F18" s="167">
        <v>38</v>
      </c>
      <c r="G18" s="167">
        <v>36</v>
      </c>
      <c r="H18" s="167">
        <v>40</v>
      </c>
      <c r="I18" s="167">
        <v>38</v>
      </c>
      <c r="J18" s="148">
        <v>37</v>
      </c>
      <c r="K18" s="148">
        <v>42</v>
      </c>
      <c r="L18" s="148">
        <v>37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>
        <v>44</v>
      </c>
      <c r="W18" s="148"/>
      <c r="X18" s="148"/>
      <c r="Y18" s="148"/>
      <c r="Z18" s="148"/>
      <c r="AA18" s="148">
        <v>40</v>
      </c>
      <c r="AB18" s="148">
        <v>37</v>
      </c>
      <c r="AC18" s="148"/>
      <c r="AD18" s="148">
        <v>39</v>
      </c>
      <c r="AE18" s="148">
        <v>29</v>
      </c>
      <c r="AF18" s="149"/>
      <c r="AG18" s="191">
        <f>COUNTIF(D18:AF18,"&gt;0")</f>
        <v>13</v>
      </c>
      <c r="AH18" s="168">
        <f>IF(AG18&lt;19,18-AG18,0)</f>
        <v>5</v>
      </c>
      <c r="AI18" s="168">
        <f>SUM(AF18:AG18)</f>
        <v>13</v>
      </c>
      <c r="AJ18" s="169">
        <f>LARGE(D18:AE18,1)</f>
        <v>44</v>
      </c>
    </row>
    <row r="19" spans="2:36" ht="15">
      <c r="B19" s="147" t="s">
        <v>135</v>
      </c>
      <c r="C19" s="193">
        <f>(SUM(D19:AF19)+AH19*37)/18</f>
        <v>38.166666666666664</v>
      </c>
      <c r="D19" s="178"/>
      <c r="E19" s="167"/>
      <c r="F19" s="167"/>
      <c r="G19" s="167">
        <v>38</v>
      </c>
      <c r="H19" s="167"/>
      <c r="I19" s="167">
        <v>44</v>
      </c>
      <c r="J19" s="148"/>
      <c r="K19" s="148">
        <v>40</v>
      </c>
      <c r="L19" s="148"/>
      <c r="M19" s="148"/>
      <c r="N19" s="148"/>
      <c r="O19" s="148"/>
      <c r="P19" s="148">
        <v>36</v>
      </c>
      <c r="Q19" s="148"/>
      <c r="R19" s="148"/>
      <c r="S19" s="148">
        <v>42</v>
      </c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>
        <v>44</v>
      </c>
      <c r="AE19" s="148">
        <v>36</v>
      </c>
      <c r="AF19" s="149"/>
      <c r="AG19" s="191">
        <f>COUNTIF(D19:AF19,"&gt;0")</f>
        <v>7</v>
      </c>
      <c r="AH19" s="168">
        <f>IF(AG19&lt;19,18-AG19,0)</f>
        <v>11</v>
      </c>
      <c r="AI19" s="168">
        <f>SUM(AF19:AG19)</f>
        <v>7</v>
      </c>
      <c r="AJ19" s="169">
        <f>LARGE(D19:AE19,1)</f>
        <v>44</v>
      </c>
    </row>
    <row r="20" spans="2:36" ht="15">
      <c r="B20" s="144" t="s">
        <v>133</v>
      </c>
      <c r="C20" s="193">
        <f>(SUM(D20:AF20)+AH20*37)/18</f>
        <v>38.22222222222222</v>
      </c>
      <c r="D20" s="179"/>
      <c r="E20" s="170">
        <v>40</v>
      </c>
      <c r="F20" s="170">
        <v>36</v>
      </c>
      <c r="G20" s="170"/>
      <c r="H20" s="170">
        <v>37</v>
      </c>
      <c r="I20" s="170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>
        <v>48</v>
      </c>
      <c r="W20" s="171">
        <v>45</v>
      </c>
      <c r="X20" s="171"/>
      <c r="Y20" s="171">
        <v>43</v>
      </c>
      <c r="Z20" s="171">
        <v>41</v>
      </c>
      <c r="AA20" s="171"/>
      <c r="AB20" s="171"/>
      <c r="AC20" s="171"/>
      <c r="AD20" s="171">
        <v>28</v>
      </c>
      <c r="AE20" s="171"/>
      <c r="AF20" s="172"/>
      <c r="AG20" s="192">
        <f>COUNTIF(D20:AF20,"&gt;0")</f>
        <v>8</v>
      </c>
      <c r="AH20" s="173">
        <f>IF(AG20&lt;19,18-AG20,0)</f>
        <v>10</v>
      </c>
      <c r="AI20" s="173">
        <f>SUM(AF20:AG20)</f>
        <v>8</v>
      </c>
      <c r="AJ20" s="174">
        <f>LARGE(D20:AE20,1)</f>
        <v>48</v>
      </c>
    </row>
    <row r="22" spans="2:32" ht="15">
      <c r="B22" s="77" t="s">
        <v>149</v>
      </c>
      <c r="C22" s="98"/>
      <c r="D22" s="98"/>
      <c r="E22" s="98"/>
      <c r="F22" s="98"/>
      <c r="G22" s="98"/>
      <c r="H22" s="98"/>
      <c r="I22" s="98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</row>
    <row r="23" ht="15">
      <c r="B23" s="77" t="s">
        <v>150</v>
      </c>
    </row>
    <row r="25" ht="15">
      <c r="B25" s="77" t="s">
        <v>252</v>
      </c>
    </row>
  </sheetData>
  <sheetProtection/>
  <printOptions horizontalCentered="1" verticalCentered="1"/>
  <pageMargins left="0.3937007874015748" right="0.3937007874015748" top="0.3937007874015748" bottom="0.3937007874015748" header="0.11811023622047245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N42"/>
  <sheetViews>
    <sheetView showZeros="0" zoomScale="75" zoomScaleNormal="75" zoomScalePageLayoutView="0" workbookViewId="0" topLeftCell="B1">
      <selection activeCell="I9" sqref="I9"/>
    </sheetView>
  </sheetViews>
  <sheetFormatPr defaultColWidth="9.140625" defaultRowHeight="12.75"/>
  <cols>
    <col min="1" max="1" width="4.421875" style="100" hidden="1" customWidth="1"/>
    <col min="2" max="2" width="13.421875" style="100" customWidth="1"/>
    <col min="3" max="3" width="8.28125" style="123" customWidth="1"/>
    <col min="4" max="4" width="15.421875" style="124" bestFit="1" customWidth="1"/>
    <col min="5" max="5" width="9.00390625" style="124" customWidth="1"/>
    <col min="6" max="6" width="4.00390625" style="100" customWidth="1"/>
    <col min="7" max="7" width="15.140625" style="100" customWidth="1"/>
    <col min="8" max="8" width="15.8515625" style="100" customWidth="1"/>
    <col min="9" max="45" width="4.7109375" style="100" customWidth="1"/>
    <col min="46" max="16384" width="9.140625" style="100" customWidth="1"/>
  </cols>
  <sheetData>
    <row r="1" spans="2:36" ht="20.25">
      <c r="B1" s="225" t="s">
        <v>151</v>
      </c>
      <c r="C1" s="225"/>
      <c r="D1" s="225"/>
      <c r="E1" s="225"/>
      <c r="F1" s="95"/>
      <c r="G1" s="225" t="s">
        <v>152</v>
      </c>
      <c r="H1" s="225"/>
      <c r="I1" s="22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3:15" s="101" customFormat="1" ht="81.75" customHeight="1" thickBot="1">
      <c r="C2" s="102" t="s">
        <v>153</v>
      </c>
      <c r="D2" s="103" t="s">
        <v>154</v>
      </c>
      <c r="E2" s="103" t="s">
        <v>155</v>
      </c>
      <c r="H2" s="97" t="s">
        <v>156</v>
      </c>
      <c r="I2" s="91" t="s">
        <v>155</v>
      </c>
      <c r="O2" s="104"/>
    </row>
    <row r="3" spans="2:40" ht="15">
      <c r="B3" s="105" t="s">
        <v>134</v>
      </c>
      <c r="C3" s="106">
        <v>0.44</v>
      </c>
      <c r="D3" s="107" t="s">
        <v>157</v>
      </c>
      <c r="E3" s="108" t="s">
        <v>158</v>
      </c>
      <c r="G3" s="109" t="s">
        <v>118</v>
      </c>
      <c r="H3" s="110" t="s">
        <v>229</v>
      </c>
      <c r="I3" s="111" t="s">
        <v>158</v>
      </c>
      <c r="AM3" s="112"/>
      <c r="AN3" s="113"/>
    </row>
    <row r="4" spans="2:40" ht="15">
      <c r="B4" s="184" t="s">
        <v>121</v>
      </c>
      <c r="C4" s="110">
        <v>0.95</v>
      </c>
      <c r="D4" s="111" t="s">
        <v>161</v>
      </c>
      <c r="E4" s="187" t="s">
        <v>281</v>
      </c>
      <c r="G4" s="109" t="s">
        <v>118</v>
      </c>
      <c r="H4" s="110" t="s">
        <v>246</v>
      </c>
      <c r="I4" s="111" t="s">
        <v>245</v>
      </c>
      <c r="AM4" s="112"/>
      <c r="AN4" s="113"/>
    </row>
    <row r="5" spans="2:40" ht="15.75" thickBot="1">
      <c r="B5" s="182" t="s">
        <v>160</v>
      </c>
      <c r="C5" s="114">
        <v>1.15</v>
      </c>
      <c r="D5" s="185" t="s">
        <v>161</v>
      </c>
      <c r="E5" s="186" t="s">
        <v>193</v>
      </c>
      <c r="F5" s="115"/>
      <c r="G5" s="116" t="s">
        <v>139</v>
      </c>
      <c r="H5" s="110" t="s">
        <v>319</v>
      </c>
      <c r="I5" s="111" t="s">
        <v>313</v>
      </c>
      <c r="J5" s="115"/>
      <c r="K5" s="115"/>
      <c r="L5" s="115"/>
      <c r="M5" s="115"/>
      <c r="AM5" s="112"/>
      <c r="AN5" s="113"/>
    </row>
    <row r="6" spans="2:40" ht="15">
      <c r="B6" s="183" t="s">
        <v>122</v>
      </c>
      <c r="C6" s="117">
        <v>1.16</v>
      </c>
      <c r="D6" s="175" t="s">
        <v>159</v>
      </c>
      <c r="E6" s="118" t="s">
        <v>158</v>
      </c>
      <c r="AM6" s="112"/>
      <c r="AN6" s="113"/>
    </row>
    <row r="7" spans="2:40" ht="15">
      <c r="B7" s="119" t="s">
        <v>160</v>
      </c>
      <c r="C7" s="110">
        <v>1.18</v>
      </c>
      <c r="D7" s="111" t="s">
        <v>161</v>
      </c>
      <c r="E7" s="111" t="s">
        <v>183</v>
      </c>
      <c r="AM7" s="112"/>
      <c r="AN7" s="113"/>
    </row>
    <row r="8" spans="2:40" ht="15">
      <c r="B8" s="85" t="s">
        <v>124</v>
      </c>
      <c r="C8" s="110">
        <v>1.69</v>
      </c>
      <c r="D8" s="111" t="s">
        <v>314</v>
      </c>
      <c r="E8" s="111" t="s">
        <v>313</v>
      </c>
      <c r="AM8" s="112"/>
      <c r="AN8" s="113"/>
    </row>
    <row r="9" spans="2:40" ht="15">
      <c r="B9" s="109" t="s">
        <v>123</v>
      </c>
      <c r="C9" s="110">
        <v>1.82</v>
      </c>
      <c r="D9" s="111" t="s">
        <v>161</v>
      </c>
      <c r="E9" s="111" t="s">
        <v>269</v>
      </c>
      <c r="AM9" s="112"/>
      <c r="AN9" s="113"/>
    </row>
    <row r="10" spans="2:40" ht="15">
      <c r="B10" s="85" t="s">
        <v>160</v>
      </c>
      <c r="C10" s="110">
        <v>2.19</v>
      </c>
      <c r="D10" s="111" t="s">
        <v>205</v>
      </c>
      <c r="E10" s="111" t="s">
        <v>217</v>
      </c>
      <c r="F10" s="115"/>
      <c r="G10" s="115"/>
      <c r="H10" s="115"/>
      <c r="I10" s="115"/>
      <c r="J10" s="115"/>
      <c r="K10" s="115"/>
      <c r="L10" s="115"/>
      <c r="M10" s="115"/>
      <c r="AM10" s="112"/>
      <c r="AN10" s="113"/>
    </row>
    <row r="11" spans="2:40" ht="15">
      <c r="B11" s="119" t="s">
        <v>121</v>
      </c>
      <c r="C11" s="110">
        <v>2.25</v>
      </c>
      <c r="D11" s="111" t="s">
        <v>161</v>
      </c>
      <c r="E11" s="111" t="s">
        <v>207</v>
      </c>
      <c r="AM11" s="112"/>
      <c r="AN11" s="113"/>
    </row>
    <row r="12" spans="2:40" ht="15">
      <c r="B12" s="119" t="s">
        <v>124</v>
      </c>
      <c r="C12" s="110">
        <v>2.4</v>
      </c>
      <c r="D12" s="111" t="s">
        <v>243</v>
      </c>
      <c r="E12" s="111" t="s">
        <v>245</v>
      </c>
      <c r="AM12" s="112"/>
      <c r="AN12" s="113"/>
    </row>
    <row r="13" spans="2:40" ht="15">
      <c r="B13" s="116" t="s">
        <v>160</v>
      </c>
      <c r="C13" s="110">
        <v>2.44</v>
      </c>
      <c r="D13" s="111" t="s">
        <v>161</v>
      </c>
      <c r="E13" s="111" t="s">
        <v>162</v>
      </c>
      <c r="AM13" s="112"/>
      <c r="AN13" s="113"/>
    </row>
    <row r="14" spans="2:40" ht="15">
      <c r="B14" s="116" t="s">
        <v>119</v>
      </c>
      <c r="C14" s="110">
        <v>2.5</v>
      </c>
      <c r="D14" s="111" t="s">
        <v>241</v>
      </c>
      <c r="E14" s="111" t="s">
        <v>245</v>
      </c>
      <c r="AM14" s="112"/>
      <c r="AN14" s="113"/>
    </row>
    <row r="15" spans="2:40" ht="15">
      <c r="B15" s="119" t="s">
        <v>122</v>
      </c>
      <c r="C15" s="110">
        <v>2.73</v>
      </c>
      <c r="D15" s="111" t="s">
        <v>161</v>
      </c>
      <c r="E15" s="111" t="s">
        <v>268</v>
      </c>
      <c r="AM15" s="112"/>
      <c r="AN15" s="113"/>
    </row>
    <row r="16" spans="2:40" ht="15">
      <c r="B16" s="109" t="s">
        <v>123</v>
      </c>
      <c r="C16" s="110">
        <v>2.95</v>
      </c>
      <c r="D16" s="111" t="s">
        <v>161</v>
      </c>
      <c r="E16" s="111" t="s">
        <v>163</v>
      </c>
      <c r="AM16" s="112"/>
      <c r="AN16" s="113"/>
    </row>
    <row r="17" spans="2:40" ht="15">
      <c r="B17" s="85" t="s">
        <v>124</v>
      </c>
      <c r="C17" s="110">
        <v>3.37</v>
      </c>
      <c r="D17" s="111" t="s">
        <v>164</v>
      </c>
      <c r="E17" s="111" t="s">
        <v>158</v>
      </c>
      <c r="AM17" s="112"/>
      <c r="AN17" s="113"/>
    </row>
    <row r="18" spans="2:40" ht="15">
      <c r="B18" s="119" t="s">
        <v>134</v>
      </c>
      <c r="C18" s="110">
        <v>3.45</v>
      </c>
      <c r="D18" s="111" t="s">
        <v>244</v>
      </c>
      <c r="E18" s="111" t="s">
        <v>245</v>
      </c>
      <c r="AM18" s="112"/>
      <c r="AN18" s="113"/>
    </row>
    <row r="19" spans="2:40" s="115" customFormat="1" ht="15">
      <c r="B19" s="85" t="s">
        <v>122</v>
      </c>
      <c r="C19" s="110">
        <v>3.5</v>
      </c>
      <c r="D19" s="111" t="s">
        <v>165</v>
      </c>
      <c r="E19" s="111" t="s">
        <v>158</v>
      </c>
      <c r="F19" s="100"/>
      <c r="G19" s="100"/>
      <c r="H19" s="100"/>
      <c r="I19" s="100"/>
      <c r="J19" s="100"/>
      <c r="K19" s="100"/>
      <c r="L19" s="100"/>
      <c r="M19" s="100"/>
      <c r="AM19" s="121"/>
      <c r="AN19" s="113"/>
    </row>
    <row r="20" spans="2:40" s="115" customFormat="1" ht="15">
      <c r="B20" s="109" t="s">
        <v>134</v>
      </c>
      <c r="C20" s="110">
        <v>3.76</v>
      </c>
      <c r="D20" s="111" t="s">
        <v>161</v>
      </c>
      <c r="E20" s="111" t="s">
        <v>166</v>
      </c>
      <c r="F20" s="100"/>
      <c r="G20" s="100"/>
      <c r="H20" s="100"/>
      <c r="I20" s="100"/>
      <c r="J20" s="100"/>
      <c r="K20" s="100"/>
      <c r="L20" s="100"/>
      <c r="M20" s="100"/>
      <c r="AM20" s="121"/>
      <c r="AN20" s="113"/>
    </row>
    <row r="21" spans="2:40" s="115" customFormat="1" ht="15">
      <c r="B21" s="85" t="s">
        <v>131</v>
      </c>
      <c r="C21" s="110">
        <v>3.8</v>
      </c>
      <c r="D21" s="111" t="s">
        <v>205</v>
      </c>
      <c r="E21" s="111" t="s">
        <v>206</v>
      </c>
      <c r="F21" s="100"/>
      <c r="G21" s="100"/>
      <c r="H21" s="100"/>
      <c r="I21" s="100"/>
      <c r="J21" s="100"/>
      <c r="K21" s="100"/>
      <c r="L21" s="100"/>
      <c r="M21" s="100"/>
      <c r="AM21" s="121"/>
      <c r="AN21" s="113"/>
    </row>
    <row r="22" spans="2:40" s="115" customFormat="1" ht="15">
      <c r="B22" s="85" t="s">
        <v>167</v>
      </c>
      <c r="C22" s="110">
        <v>4.06</v>
      </c>
      <c r="D22" s="111" t="s">
        <v>168</v>
      </c>
      <c r="E22" s="111" t="s">
        <v>158</v>
      </c>
      <c r="F22" s="100"/>
      <c r="G22" s="100"/>
      <c r="H22" s="100"/>
      <c r="I22" s="100"/>
      <c r="J22" s="100"/>
      <c r="K22" s="100"/>
      <c r="L22" s="100"/>
      <c r="M22" s="100"/>
      <c r="AM22" s="121"/>
      <c r="AN22" s="113"/>
    </row>
    <row r="23" spans="2:5" ht="15">
      <c r="B23" s="109" t="s">
        <v>134</v>
      </c>
      <c r="C23" s="110">
        <v>4.65</v>
      </c>
      <c r="D23" s="111" t="s">
        <v>161</v>
      </c>
      <c r="E23" s="111" t="s">
        <v>169</v>
      </c>
    </row>
    <row r="24" spans="2:5" ht="15">
      <c r="B24" s="119" t="s">
        <v>130</v>
      </c>
      <c r="C24" s="110">
        <v>5.27</v>
      </c>
      <c r="D24" s="111" t="s">
        <v>161</v>
      </c>
      <c r="E24" s="111" t="s">
        <v>170</v>
      </c>
    </row>
    <row r="25" spans="2:5" ht="15">
      <c r="B25" s="120" t="s">
        <v>131</v>
      </c>
      <c r="C25" s="110">
        <v>5.46</v>
      </c>
      <c r="D25" s="111" t="s">
        <v>161</v>
      </c>
      <c r="E25" s="111" t="s">
        <v>171</v>
      </c>
    </row>
    <row r="26" spans="2:13" ht="15">
      <c r="B26" s="119" t="s">
        <v>124</v>
      </c>
      <c r="C26" s="110">
        <v>6.29</v>
      </c>
      <c r="D26" s="111" t="s">
        <v>242</v>
      </c>
      <c r="E26" s="111" t="s">
        <v>245</v>
      </c>
      <c r="F26" s="115"/>
      <c r="G26" s="115"/>
      <c r="H26" s="115"/>
      <c r="I26" s="115"/>
      <c r="J26" s="115"/>
      <c r="K26" s="115"/>
      <c r="L26" s="115"/>
      <c r="M26" s="115"/>
    </row>
    <row r="27" spans="2:5" ht="15">
      <c r="B27" s="85" t="s">
        <v>289</v>
      </c>
      <c r="C27" s="110">
        <v>7.21</v>
      </c>
      <c r="D27" s="111" t="s">
        <v>290</v>
      </c>
      <c r="E27" s="111" t="s">
        <v>291</v>
      </c>
    </row>
    <row r="28" spans="2:13" ht="15">
      <c r="B28" s="119" t="s">
        <v>134</v>
      </c>
      <c r="C28" s="110">
        <v>8.05</v>
      </c>
      <c r="D28" s="111" t="s">
        <v>315</v>
      </c>
      <c r="E28" s="111" t="s">
        <v>313</v>
      </c>
      <c r="F28" s="115"/>
      <c r="G28" s="115"/>
      <c r="H28" s="115"/>
      <c r="I28" s="115"/>
      <c r="J28" s="115"/>
      <c r="K28" s="115"/>
      <c r="L28" s="115"/>
      <c r="M28" s="115"/>
    </row>
    <row r="29" spans="2:5" ht="15">
      <c r="B29" s="119" t="s">
        <v>122</v>
      </c>
      <c r="C29" s="110">
        <v>9.12</v>
      </c>
      <c r="D29" s="111" t="s">
        <v>290</v>
      </c>
      <c r="E29" s="111" t="s">
        <v>313</v>
      </c>
    </row>
    <row r="30" spans="2:5" ht="15">
      <c r="B30" s="119" t="s">
        <v>124</v>
      </c>
      <c r="C30" s="110">
        <v>9.6</v>
      </c>
      <c r="D30" s="111" t="s">
        <v>161</v>
      </c>
      <c r="E30" s="111" t="s">
        <v>172</v>
      </c>
    </row>
    <row r="31" spans="2:5" ht="15">
      <c r="B31" s="119" t="s">
        <v>122</v>
      </c>
      <c r="C31" s="110">
        <v>9.88</v>
      </c>
      <c r="D31" s="111" t="s">
        <v>316</v>
      </c>
      <c r="E31" s="111" t="s">
        <v>313</v>
      </c>
    </row>
    <row r="32" spans="2:5" ht="15">
      <c r="B32" s="85" t="s">
        <v>122</v>
      </c>
      <c r="C32" s="110">
        <v>10.03</v>
      </c>
      <c r="D32" s="111" t="s">
        <v>290</v>
      </c>
      <c r="E32" s="111" t="s">
        <v>307</v>
      </c>
    </row>
    <row r="33" spans="2:5" ht="15">
      <c r="B33" s="119" t="s">
        <v>122</v>
      </c>
      <c r="C33" s="110">
        <v>10.34</v>
      </c>
      <c r="D33" s="111" t="s">
        <v>318</v>
      </c>
      <c r="E33" s="111" t="s">
        <v>313</v>
      </c>
    </row>
    <row r="34" spans="2:5" ht="15">
      <c r="B34" s="119" t="s">
        <v>124</v>
      </c>
      <c r="C34" s="110">
        <v>11</v>
      </c>
      <c r="D34" s="111" t="s">
        <v>161</v>
      </c>
      <c r="E34" s="111" t="s">
        <v>188</v>
      </c>
    </row>
    <row r="35" spans="2:5" ht="15">
      <c r="B35" s="122" t="s">
        <v>118</v>
      </c>
      <c r="C35" s="110">
        <v>11.04</v>
      </c>
      <c r="D35" s="111" t="s">
        <v>161</v>
      </c>
      <c r="E35" s="111" t="s">
        <v>222</v>
      </c>
    </row>
    <row r="36" spans="2:5" ht="15">
      <c r="B36" s="119" t="s">
        <v>122</v>
      </c>
      <c r="C36" s="110">
        <v>11.42</v>
      </c>
      <c r="D36" s="111" t="s">
        <v>317</v>
      </c>
      <c r="E36" s="111" t="s">
        <v>313</v>
      </c>
    </row>
    <row r="37" spans="2:5" ht="15">
      <c r="B37" s="109" t="s">
        <v>139</v>
      </c>
      <c r="C37" s="110">
        <v>15.7</v>
      </c>
      <c r="D37" s="111" t="s">
        <v>227</v>
      </c>
      <c r="E37" s="111" t="s">
        <v>228</v>
      </c>
    </row>
    <row r="38" spans="2:5" ht="15">
      <c r="B38" s="85" t="s">
        <v>123</v>
      </c>
      <c r="C38" s="110">
        <v>17.4</v>
      </c>
      <c r="D38" s="111" t="s">
        <v>161</v>
      </c>
      <c r="E38" s="111" t="s">
        <v>208</v>
      </c>
    </row>
    <row r="39" spans="2:5" ht="15">
      <c r="B39" s="119"/>
      <c r="C39" s="110"/>
      <c r="D39" s="111"/>
      <c r="E39" s="111"/>
    </row>
    <row r="40" spans="2:5" ht="15">
      <c r="B40" s="119"/>
      <c r="C40" s="110"/>
      <c r="D40" s="111"/>
      <c r="E40" s="111"/>
    </row>
    <row r="41" spans="2:5" ht="15">
      <c r="B41" s="119"/>
      <c r="C41" s="110"/>
      <c r="D41" s="111"/>
      <c r="E41" s="111"/>
    </row>
    <row r="42" spans="2:5" ht="15">
      <c r="B42" s="119"/>
      <c r="C42" s="110"/>
      <c r="D42" s="111"/>
      <c r="E42" s="111"/>
    </row>
  </sheetData>
  <sheetProtection/>
  <autoFilter ref="C2:C32">
    <sortState ref="C3:C42">
      <sortCondition sortBy="value" ref="C3:C42"/>
    </sortState>
  </autoFilter>
  <mergeCells count="2">
    <mergeCell ref="B1:E1"/>
    <mergeCell ref="G1:I1"/>
  </mergeCells>
  <printOptions horizontalCentered="1" verticalCentered="1"/>
  <pageMargins left="0.4330708661417323" right="0.4330708661417323" top="0.984251968503937" bottom="0.984251968503937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14.57421875" style="125" bestFit="1" customWidth="1"/>
    <col min="2" max="2" width="3.7109375" style="125" customWidth="1"/>
    <col min="3" max="3" width="9.7109375" style="125" customWidth="1"/>
    <col min="4" max="4" width="10.7109375" style="125" customWidth="1"/>
    <col min="5" max="5" width="2.7109375" style="125" customWidth="1"/>
    <col min="6" max="6" width="9.7109375" style="125" customWidth="1"/>
    <col min="7" max="7" width="10.7109375" style="125" customWidth="1"/>
    <col min="8" max="8" width="2.7109375" style="125" customWidth="1"/>
    <col min="9" max="9" width="9.7109375" style="125" customWidth="1"/>
    <col min="10" max="10" width="10.7109375" style="125" customWidth="1"/>
    <col min="11" max="11" width="2.7109375" style="125" customWidth="1"/>
    <col min="12" max="12" width="9.7109375" style="125" customWidth="1"/>
    <col min="13" max="13" width="10.7109375" style="125" customWidth="1"/>
    <col min="14" max="16384" width="9.140625" style="125" customWidth="1"/>
  </cols>
  <sheetData>
    <row r="1" ht="12.75">
      <c r="O1" s="126" t="s">
        <v>173</v>
      </c>
    </row>
    <row r="2" spans="2:13" ht="12.75">
      <c r="B2" s="226" t="s">
        <v>97</v>
      </c>
      <c r="C2" s="228"/>
      <c r="D2" s="227"/>
      <c r="E2" s="127"/>
      <c r="F2" s="226" t="s">
        <v>98</v>
      </c>
      <c r="G2" s="227"/>
      <c r="H2" s="127"/>
      <c r="I2" s="226" t="s">
        <v>99</v>
      </c>
      <c r="J2" s="227"/>
      <c r="K2" s="127"/>
      <c r="L2" s="226" t="s">
        <v>174</v>
      </c>
      <c r="M2" s="227"/>
    </row>
    <row r="3" spans="2:13" ht="12.75">
      <c r="B3" s="128">
        <v>1</v>
      </c>
      <c r="C3" s="129" t="str">
        <f>'Samlet Stilling'!C4</f>
        <v>Robin</v>
      </c>
      <c r="D3" s="130">
        <f>'Samlet Stilling'!D4</f>
        <v>149</v>
      </c>
      <c r="E3" s="126"/>
      <c r="F3" s="131" t="str">
        <f>'Samlet Stilling'!G4</f>
        <v>Robin</v>
      </c>
      <c r="G3" s="132">
        <f>'Samlet Stilling'!H4</f>
        <v>27882500</v>
      </c>
      <c r="H3" s="126"/>
      <c r="I3" s="129" t="str">
        <f>'Samlet Stilling'!K4</f>
        <v>Per J.</v>
      </c>
      <c r="J3" s="133">
        <f>'Samlet Stilling'!L4</f>
        <v>30.72222222222222</v>
      </c>
      <c r="K3" s="126"/>
      <c r="L3" s="129" t="str">
        <f>'Samlet Stilling'!O4</f>
        <v>Carsten</v>
      </c>
      <c r="M3" s="133">
        <f>'Samlet Stilling'!P4</f>
        <v>0.44</v>
      </c>
    </row>
    <row r="4" spans="2:13" ht="12.75">
      <c r="B4" s="128">
        <v>2</v>
      </c>
      <c r="C4" s="129" t="str">
        <f>'Samlet Stilling'!C5</f>
        <v>Morten</v>
      </c>
      <c r="D4" s="130">
        <f>'Samlet Stilling'!D5</f>
        <v>113</v>
      </c>
      <c r="E4" s="126"/>
      <c r="F4" s="131" t="str">
        <f>'Samlet Stilling'!G5</f>
        <v>Børge</v>
      </c>
      <c r="G4" s="132">
        <f>'Samlet Stilling'!H5</f>
        <v>21715000</v>
      </c>
      <c r="H4" s="126"/>
      <c r="I4" s="129" t="str">
        <f>'Samlet Stilling'!K5</f>
        <v>Robin</v>
      </c>
      <c r="J4" s="133">
        <f>'Samlet Stilling'!L5</f>
        <v>31.77777777777778</v>
      </c>
      <c r="K4" s="126"/>
      <c r="L4" s="129" t="str">
        <f>'Samlet Stilling'!O5</f>
        <v>Morten</v>
      </c>
      <c r="M4" s="133">
        <f>'Samlet Stilling'!P5</f>
        <v>0.95</v>
      </c>
    </row>
    <row r="5" spans="2:13" ht="12.75">
      <c r="B5" s="128">
        <v>3</v>
      </c>
      <c r="C5" s="129" t="str">
        <f>'Samlet Stilling'!C6</f>
        <v>Per J.</v>
      </c>
      <c r="D5" s="130">
        <f>'Samlet Stilling'!D6</f>
        <v>111</v>
      </c>
      <c r="E5" s="126"/>
      <c r="F5" s="131" t="str">
        <f>'Samlet Stilling'!G6</f>
        <v>Carsten</v>
      </c>
      <c r="G5" s="132">
        <f>'Samlet Stilling'!H6</f>
        <v>20997500</v>
      </c>
      <c r="H5" s="126"/>
      <c r="I5" s="129" t="str">
        <f>'Samlet Stilling'!K6</f>
        <v>Børge</v>
      </c>
      <c r="J5" s="133">
        <f>'Samlet Stilling'!L6</f>
        <v>31.833333333333332</v>
      </c>
      <c r="K5" s="126"/>
      <c r="L5" s="129" t="str">
        <f>'Samlet Stilling'!O6</f>
        <v>Réne</v>
      </c>
      <c r="M5" s="133">
        <f>'Samlet Stilling'!P6</f>
        <v>1.15</v>
      </c>
    </row>
    <row r="6" spans="2:13" ht="12.75">
      <c r="B6" s="128">
        <v>4</v>
      </c>
      <c r="C6" s="129" t="str">
        <f>'Samlet Stilling'!C7</f>
        <v>John</v>
      </c>
      <c r="D6" s="130">
        <f>'Samlet Stilling'!D7</f>
        <v>111</v>
      </c>
      <c r="E6" s="126"/>
      <c r="F6" s="131" t="str">
        <f>'Samlet Stilling'!G7</f>
        <v>Morten</v>
      </c>
      <c r="G6" s="132">
        <f>'Samlet Stilling'!H7</f>
        <v>19573334</v>
      </c>
      <c r="H6" s="126"/>
      <c r="I6" s="129" t="str">
        <f>'Samlet Stilling'!K7</f>
        <v>Carsten L.</v>
      </c>
      <c r="J6" s="133">
        <f>'Samlet Stilling'!L7</f>
        <v>32.5</v>
      </c>
      <c r="K6" s="126"/>
      <c r="L6" s="129" t="str">
        <f>'Samlet Stilling'!O7</f>
        <v>Børge</v>
      </c>
      <c r="M6" s="133">
        <f>'Samlet Stilling'!P7</f>
        <v>1.16</v>
      </c>
    </row>
    <row r="7" spans="2:13" ht="12.75">
      <c r="B7" s="128">
        <v>5</v>
      </c>
      <c r="C7" s="129" t="str">
        <f>'Samlet Stilling'!C8</f>
        <v>Carsten</v>
      </c>
      <c r="D7" s="130">
        <f>'Samlet Stilling'!D8</f>
        <v>108</v>
      </c>
      <c r="E7" s="126"/>
      <c r="F7" s="131" t="str">
        <f>'Samlet Stilling'!G8</f>
        <v>Per J.</v>
      </c>
      <c r="G7" s="132">
        <f>'Samlet Stilling'!H8</f>
        <v>19329167</v>
      </c>
      <c r="H7" s="126"/>
      <c r="I7" s="129" t="str">
        <f>'Samlet Stilling'!K8</f>
        <v>Søren</v>
      </c>
      <c r="J7" s="133">
        <f>'Samlet Stilling'!L8</f>
        <v>33.833333333333336</v>
      </c>
      <c r="K7" s="126"/>
      <c r="L7" s="129" t="str">
        <f>'Samlet Stilling'!O8</f>
        <v>Réne</v>
      </c>
      <c r="M7" s="133">
        <f>'Samlet Stilling'!P8</f>
        <v>1.18</v>
      </c>
    </row>
    <row r="8" spans="2:13" ht="12.75">
      <c r="B8" s="128">
        <v>6</v>
      </c>
      <c r="C8" s="129" t="str">
        <f>'Samlet Stilling'!C9</f>
        <v>Søren</v>
      </c>
      <c r="D8" s="130">
        <f>'Samlet Stilling'!D9</f>
        <v>103</v>
      </c>
      <c r="E8" s="126"/>
      <c r="F8" s="134" t="str">
        <f>'Samlet Stilling'!G9</f>
        <v>John</v>
      </c>
      <c r="G8" s="135">
        <f>'Samlet Stilling'!H9</f>
        <v>18312500</v>
      </c>
      <c r="H8" s="126"/>
      <c r="I8" s="136" t="str">
        <f>'Samlet Stilling'!K9</f>
        <v>Morten</v>
      </c>
      <c r="J8" s="137">
        <f>'Samlet Stilling'!L9</f>
        <v>34.111111111111114</v>
      </c>
      <c r="K8" s="126"/>
      <c r="L8" s="136" t="str">
        <f>'Samlet Stilling'!O9</f>
        <v>Per J.</v>
      </c>
      <c r="M8" s="137">
        <f>'Samlet Stilling'!P9</f>
        <v>1.69</v>
      </c>
    </row>
    <row r="9" spans="2:13" ht="12.75">
      <c r="B9" s="128">
        <v>7</v>
      </c>
      <c r="C9" s="129" t="str">
        <f>'Samlet Stilling'!C10</f>
        <v>Børge</v>
      </c>
      <c r="D9" s="130">
        <f>'Samlet Stilling'!D10</f>
        <v>100</v>
      </c>
      <c r="E9" s="126"/>
      <c r="F9" s="134" t="str">
        <f>'Samlet Stilling'!G10</f>
        <v>Søren</v>
      </c>
      <c r="G9" s="135">
        <f>'Samlet Stilling'!H10</f>
        <v>18101668</v>
      </c>
      <c r="H9" s="126"/>
      <c r="I9" s="136" t="str">
        <f>'Samlet Stilling'!K10</f>
        <v>René</v>
      </c>
      <c r="J9" s="137">
        <f>'Samlet Stilling'!L10</f>
        <v>35.333333333333336</v>
      </c>
      <c r="K9" s="126"/>
      <c r="L9" s="136" t="str">
        <f>'Samlet Stilling'!O10</f>
        <v>Kristian</v>
      </c>
      <c r="M9" s="137">
        <f>'Samlet Stilling'!P10</f>
        <v>1.82</v>
      </c>
    </row>
    <row r="10" spans="2:13" ht="12.75">
      <c r="B10" s="128">
        <v>8</v>
      </c>
      <c r="C10" s="129" t="str">
        <f>'Samlet Stilling'!C11</f>
        <v>Kristian</v>
      </c>
      <c r="D10" s="130">
        <f>'Samlet Stilling'!D11</f>
        <v>74</v>
      </c>
      <c r="E10" s="126"/>
      <c r="F10" s="134" t="str">
        <f>'Samlet Stilling'!G11</f>
        <v>Jens</v>
      </c>
      <c r="G10" s="135">
        <f>'Samlet Stilling'!H11</f>
        <v>11610000</v>
      </c>
      <c r="H10" s="126"/>
      <c r="I10" s="136" t="str">
        <f>'Samlet Stilling'!K11</f>
        <v>Jens</v>
      </c>
      <c r="J10" s="137">
        <f>'Samlet Stilling'!L11</f>
        <v>36.05555555555556</v>
      </c>
      <c r="K10" s="126"/>
      <c r="L10" s="136" t="str">
        <f>'Samlet Stilling'!O11</f>
        <v>Réne</v>
      </c>
      <c r="M10" s="137">
        <f>'Samlet Stilling'!P11</f>
        <v>2.19</v>
      </c>
    </row>
    <row r="11" spans="2:13" ht="12.75">
      <c r="B11" s="128">
        <v>9</v>
      </c>
      <c r="C11" s="129" t="str">
        <f>'Samlet Stilling'!C12</f>
        <v>Jens</v>
      </c>
      <c r="D11" s="130">
        <f>'Samlet Stilling'!D12</f>
        <v>58</v>
      </c>
      <c r="E11" s="126"/>
      <c r="F11" s="134" t="str">
        <f>'Samlet Stilling'!G12</f>
        <v>Kristian</v>
      </c>
      <c r="G11" s="135">
        <f>'Samlet Stilling'!H12</f>
        <v>11520833</v>
      </c>
      <c r="H11" s="126"/>
      <c r="I11" s="136" t="str">
        <f>'Samlet Stilling'!K12</f>
        <v>Erik P.</v>
      </c>
      <c r="J11" s="137">
        <f>'Samlet Stilling'!L12</f>
        <v>36.166666666666664</v>
      </c>
      <c r="K11" s="126"/>
      <c r="L11" s="136" t="str">
        <f>'Samlet Stilling'!O12</f>
        <v>Morten</v>
      </c>
      <c r="M11" s="137">
        <f>'Samlet Stilling'!P12</f>
        <v>2.25</v>
      </c>
    </row>
    <row r="12" spans="2:13" ht="12.75">
      <c r="B12" s="128">
        <v>10</v>
      </c>
      <c r="C12" s="129" t="str">
        <f>'Samlet Stilling'!C13</f>
        <v>Ivar</v>
      </c>
      <c r="D12" s="130">
        <f>'Samlet Stilling'!D13</f>
        <v>49</v>
      </c>
      <c r="E12" s="126"/>
      <c r="F12" s="134" t="str">
        <f>'Samlet Stilling'!G13</f>
        <v>René</v>
      </c>
      <c r="G12" s="135">
        <f>'Samlet Stilling'!H13</f>
        <v>8043334</v>
      </c>
      <c r="H12" s="126"/>
      <c r="I12" s="136" t="str">
        <f>'Samlet Stilling'!K13</f>
        <v>John</v>
      </c>
      <c r="J12" s="137">
        <f>'Samlet Stilling'!L13</f>
        <v>36.611111111111114</v>
      </c>
      <c r="K12" s="126"/>
      <c r="L12" s="136">
        <f>'Samlet Stilling'!O13</f>
        <v>0</v>
      </c>
      <c r="M12" s="137">
        <f>'Samlet Stilling'!P13</f>
        <v>0</v>
      </c>
    </row>
    <row r="13" spans="2:13" ht="12.75">
      <c r="B13" s="128">
        <v>11</v>
      </c>
      <c r="C13" s="129" t="str">
        <f>'Samlet Stilling'!C14</f>
        <v>René</v>
      </c>
      <c r="D13" s="130">
        <f>'Samlet Stilling'!D14</f>
        <v>43</v>
      </c>
      <c r="E13" s="126"/>
      <c r="F13" s="134" t="str">
        <f>'Samlet Stilling'!G14</f>
        <v>Ivar</v>
      </c>
      <c r="G13" s="135">
        <f>'Samlet Stilling'!H14</f>
        <v>7068333</v>
      </c>
      <c r="H13" s="126"/>
      <c r="I13" s="136" t="str">
        <f>'Samlet Stilling'!K14</f>
        <v>Ivar</v>
      </c>
      <c r="J13" s="137">
        <f>'Samlet Stilling'!L14</f>
        <v>36.666666666666664</v>
      </c>
      <c r="K13" s="126"/>
      <c r="L13" s="136" t="str">
        <f>'Samlet Stilling'!O14</f>
        <v>Robin</v>
      </c>
      <c r="M13" s="137">
        <f>'Samlet Stilling'!P14</f>
        <v>0</v>
      </c>
    </row>
    <row r="14" spans="2:13" ht="12.75">
      <c r="B14" s="128">
        <v>12</v>
      </c>
      <c r="C14" s="129" t="str">
        <f>'Samlet Stilling'!C15</f>
        <v>Erik</v>
      </c>
      <c r="D14" s="130">
        <f>'Samlet Stilling'!D15</f>
        <v>42</v>
      </c>
      <c r="E14" s="126"/>
      <c r="F14" s="134" t="str">
        <f>'Samlet Stilling'!G15</f>
        <v>Per N.</v>
      </c>
      <c r="G14" s="135">
        <f>'Samlet Stilling'!H15</f>
        <v>6193334</v>
      </c>
      <c r="H14" s="126"/>
      <c r="I14" s="136" t="str">
        <f>'Samlet Stilling'!K15</f>
        <v>Henning</v>
      </c>
      <c r="J14" s="137">
        <f>'Samlet Stilling'!L15</f>
        <v>36.888888888888886</v>
      </c>
      <c r="K14" s="126"/>
      <c r="L14" s="136" t="str">
        <f>'Samlet Stilling'!O15</f>
        <v>Per N</v>
      </c>
      <c r="M14" s="137">
        <f>'Samlet Stilling'!P15</f>
        <v>0</v>
      </c>
    </row>
    <row r="15" spans="2:13" ht="12.75">
      <c r="B15" s="128">
        <v>13</v>
      </c>
      <c r="C15" s="129" t="str">
        <f>'Samlet Stilling'!C16</f>
        <v>Per N.</v>
      </c>
      <c r="D15" s="130">
        <f>'Samlet Stilling'!D16</f>
        <v>39</v>
      </c>
      <c r="E15" s="126"/>
      <c r="F15" s="134" t="str">
        <f>'Samlet Stilling'!G16</f>
        <v>Erik</v>
      </c>
      <c r="G15" s="135">
        <f>'Samlet Stilling'!H16</f>
        <v>6051667</v>
      </c>
      <c r="H15" s="126"/>
      <c r="I15" s="136" t="str">
        <f>'Samlet Stilling'!K16</f>
        <v>Bo H.</v>
      </c>
      <c r="J15" s="137">
        <f>'Samlet Stilling'!L16</f>
        <v>37.111111111111114</v>
      </c>
      <c r="K15" s="126"/>
      <c r="L15" s="136" t="str">
        <f>'Samlet Stilling'!O16</f>
        <v>John</v>
      </c>
      <c r="M15" s="137">
        <f>'Samlet Stilling'!P16</f>
        <v>0</v>
      </c>
    </row>
    <row r="16" spans="2:13" ht="12.75">
      <c r="B16" s="128">
        <v>14</v>
      </c>
      <c r="C16" s="129" t="str">
        <f>'Samlet Stilling'!C17</f>
        <v>Henning</v>
      </c>
      <c r="D16" s="130">
        <f>'Samlet Stilling'!D17</f>
        <v>33</v>
      </c>
      <c r="E16" s="126"/>
      <c r="F16" s="134" t="str">
        <f>'Samlet Stilling'!G17</f>
        <v>Henning</v>
      </c>
      <c r="G16" s="135">
        <f>'Samlet Stilling'!H17</f>
        <v>5440000</v>
      </c>
      <c r="H16" s="126"/>
      <c r="I16" s="136" t="str">
        <f>'Samlet Stilling'!K17</f>
        <v>Jesper H.</v>
      </c>
      <c r="J16" s="137">
        <f>'Samlet Stilling'!L17</f>
        <v>37.27777777777778</v>
      </c>
      <c r="K16" s="126"/>
      <c r="L16" s="136" t="str">
        <f>'Samlet Stilling'!O17</f>
        <v>Carsten</v>
      </c>
      <c r="M16" s="137">
        <f>'Samlet Stilling'!P17</f>
        <v>0</v>
      </c>
    </row>
    <row r="17" spans="2:13" ht="12.75">
      <c r="B17" s="128">
        <v>15</v>
      </c>
      <c r="C17" s="129" t="str">
        <f>'Samlet Stilling'!C18</f>
        <v>Bo</v>
      </c>
      <c r="D17" s="130">
        <f>'Samlet Stilling'!D18</f>
        <v>28</v>
      </c>
      <c r="E17" s="126"/>
      <c r="F17" s="134" t="str">
        <f>'Samlet Stilling'!G18</f>
        <v>Bo</v>
      </c>
      <c r="G17" s="135">
        <f>'Samlet Stilling'!H18</f>
        <v>4099999</v>
      </c>
      <c r="H17" s="126"/>
      <c r="I17" s="136" t="str">
        <f>'Samlet Stilling'!K18</f>
        <v>Kristian</v>
      </c>
      <c r="J17" s="137">
        <f>'Samlet Stilling'!L18</f>
        <v>37.666666666666664</v>
      </c>
      <c r="K17" s="126"/>
      <c r="L17" s="226" t="s">
        <v>257</v>
      </c>
      <c r="M17" s="227"/>
    </row>
    <row r="18" spans="2:13" ht="12.75">
      <c r="B18" s="128">
        <v>16</v>
      </c>
      <c r="C18" s="129" t="str">
        <f>'Samlet Stilling'!C19</f>
        <v>Jesper N.</v>
      </c>
      <c r="D18" s="130">
        <f>'Samlet Stilling'!D19</f>
        <v>20</v>
      </c>
      <c r="E18" s="126"/>
      <c r="F18" s="134" t="str">
        <f>'Samlet Stilling'!G19</f>
        <v>Jesper H.</v>
      </c>
      <c r="G18" s="135">
        <f>'Samlet Stilling'!H19</f>
        <v>3150000</v>
      </c>
      <c r="H18" s="126"/>
      <c r="I18" s="136" t="str">
        <f>'Samlet Stilling'!K19</f>
        <v>Per N.</v>
      </c>
      <c r="J18" s="137">
        <f>'Samlet Stilling'!L19</f>
        <v>38.111111111111114</v>
      </c>
      <c r="K18" s="126"/>
      <c r="L18" s="136" t="str">
        <f>'Samlet Stilling'!O19</f>
        <v>Søren</v>
      </c>
      <c r="M18" s="137" t="str">
        <f>'Samlet Stilling'!P19</f>
        <v>Vejen</v>
      </c>
    </row>
    <row r="19" spans="2:13" ht="12.75">
      <c r="B19" s="128">
        <v>17</v>
      </c>
      <c r="C19" s="129" t="str">
        <f>'Samlet Stilling'!C20</f>
        <v>Jesper H.</v>
      </c>
      <c r="D19" s="130">
        <f>'Samlet Stilling'!D20</f>
        <v>16</v>
      </c>
      <c r="E19" s="126"/>
      <c r="F19" s="134" t="str">
        <f>'Samlet Stilling'!G20</f>
        <v>Jesper N.</v>
      </c>
      <c r="G19" s="135">
        <f>'Samlet Stilling'!H20</f>
        <v>3061667</v>
      </c>
      <c r="H19" s="126"/>
      <c r="I19" s="136" t="str">
        <f>'Samlet Stilling'!K20</f>
        <v>Kaj</v>
      </c>
      <c r="J19" s="137">
        <f>'Samlet Stilling'!L20</f>
        <v>38.166666666666664</v>
      </c>
      <c r="K19" s="126"/>
      <c r="L19" s="136" t="str">
        <f>'Samlet Stilling'!O20</f>
        <v>Søren</v>
      </c>
      <c r="M19" s="137" t="str">
        <f>'Samlet Stilling'!P20</f>
        <v>Holstebro</v>
      </c>
    </row>
    <row r="20" spans="2:13" ht="12.75">
      <c r="B20" s="128">
        <v>18</v>
      </c>
      <c r="C20" s="129" t="str">
        <f>'Samlet Stilling'!C21</f>
        <v>Kaj</v>
      </c>
      <c r="D20" s="130">
        <f>'Samlet Stilling'!D21</f>
        <v>0</v>
      </c>
      <c r="E20" s="126"/>
      <c r="F20" s="134" t="str">
        <f>'Samlet Stilling'!G21</f>
        <v>Kaj</v>
      </c>
      <c r="G20" s="135">
        <f>'Samlet Stilling'!H21</f>
        <v>0</v>
      </c>
      <c r="H20" s="126"/>
      <c r="I20" s="136" t="str">
        <f>'Samlet Stilling'!K21</f>
        <v>Jesper N.</v>
      </c>
      <c r="J20" s="137">
        <f>'Samlet Stilling'!L21</f>
        <v>38.22222222222222</v>
      </c>
      <c r="K20" s="126"/>
      <c r="L20" s="136" t="str">
        <f>'Samlet Stilling'!O21</f>
        <v>Jens</v>
      </c>
      <c r="M20" s="137" t="str">
        <f>'Samlet Stilling'!P21</f>
        <v>FINAL - BGK</v>
      </c>
    </row>
    <row r="21" spans="2:13" ht="12.75">
      <c r="B21" s="128">
        <v>19</v>
      </c>
      <c r="C21" s="129" t="e">
        <f>'Samlet Stilling'!#REF!</f>
        <v>#REF!</v>
      </c>
      <c r="D21" s="130" t="e">
        <f>'Samlet Stilling'!#REF!</f>
        <v>#REF!</v>
      </c>
      <c r="E21" s="126"/>
      <c r="F21" s="134" t="e">
        <f>'Samlet Stilling'!#REF!</f>
        <v>#REF!</v>
      </c>
      <c r="G21" s="135" t="e">
        <f>'Samlet Stilling'!#REF!</f>
        <v>#REF!</v>
      </c>
      <c r="H21" s="126"/>
      <c r="I21" s="136" t="e">
        <f>'Samlet Stilling'!#REF!</f>
        <v>#REF!</v>
      </c>
      <c r="J21" s="137" t="e">
        <f>'Samlet Stilling'!#REF!</f>
        <v>#REF!</v>
      </c>
      <c r="K21" s="126"/>
      <c r="L21" s="136" t="str">
        <f>'Samlet Stilling'!O20</f>
        <v>Søren</v>
      </c>
      <c r="M21" s="137" t="str">
        <f>'Samlet Stilling'!P20</f>
        <v>Holstebro</v>
      </c>
    </row>
    <row r="22" spans="2:13" ht="12.75">
      <c r="B22" s="128">
        <v>20</v>
      </c>
      <c r="C22" s="129" t="e">
        <f>'Samlet Stilling'!#REF!</f>
        <v>#REF!</v>
      </c>
      <c r="D22" s="130" t="e">
        <f>'Samlet Stilling'!#REF!</f>
        <v>#REF!</v>
      </c>
      <c r="E22" s="126"/>
      <c r="F22" s="134" t="e">
        <f>'Samlet Stilling'!#REF!</f>
        <v>#REF!</v>
      </c>
      <c r="G22" s="135" t="e">
        <f>'Samlet Stilling'!#REF!</f>
        <v>#REF!</v>
      </c>
      <c r="H22" s="126"/>
      <c r="I22" s="136" t="e">
        <f>'Samlet Stilling'!#REF!</f>
        <v>#REF!</v>
      </c>
      <c r="J22" s="137" t="e">
        <f>'Samlet Stilling'!#REF!</f>
        <v>#REF!</v>
      </c>
      <c r="K22" s="126"/>
      <c r="L22" s="136" t="e">
        <f>'Samlet Stilling'!#REF!</f>
        <v>#REF!</v>
      </c>
      <c r="M22" s="137" t="e">
        <f>'Samlet Stilling'!#REF!</f>
        <v>#REF!</v>
      </c>
    </row>
    <row r="23" spans="2:13" ht="12.75">
      <c r="B23" s="128">
        <v>21</v>
      </c>
      <c r="C23" s="129" t="e">
        <f>'Samlet Stilling'!#REF!</f>
        <v>#REF!</v>
      </c>
      <c r="D23" s="130" t="e">
        <f>'Samlet Stilling'!#REF!</f>
        <v>#REF!</v>
      </c>
      <c r="E23" s="126"/>
      <c r="F23" s="134" t="e">
        <f>'Samlet Stilling'!#REF!</f>
        <v>#REF!</v>
      </c>
      <c r="G23" s="135" t="e">
        <f>'Samlet Stilling'!#REF!</f>
        <v>#REF!</v>
      </c>
      <c r="H23" s="126"/>
      <c r="I23" s="136" t="e">
        <f>'Samlet Stilling'!#REF!</f>
        <v>#REF!</v>
      </c>
      <c r="J23" s="137" t="e">
        <f>'Samlet Stilling'!#REF!</f>
        <v>#REF!</v>
      </c>
      <c r="K23" s="126"/>
      <c r="L23" s="136" t="e">
        <f>'Samlet Stilling'!#REF!</f>
        <v>#REF!</v>
      </c>
      <c r="M23" s="137" t="e">
        <f>'Samlet Stilling'!#REF!</f>
        <v>#REF!</v>
      </c>
    </row>
    <row r="24" spans="2:13" ht="12.75">
      <c r="B24" s="128">
        <v>22</v>
      </c>
      <c r="C24" s="129" t="e">
        <f>'Samlet Stilling'!#REF!</f>
        <v>#REF!</v>
      </c>
      <c r="D24" s="130" t="e">
        <f>'Samlet Stilling'!#REF!</f>
        <v>#REF!</v>
      </c>
      <c r="E24" s="126"/>
      <c r="F24" s="134" t="e">
        <f>'Samlet Stilling'!#REF!</f>
        <v>#REF!</v>
      </c>
      <c r="G24" s="135" t="e">
        <f>'Samlet Stilling'!#REF!</f>
        <v>#REF!</v>
      </c>
      <c r="H24" s="126"/>
      <c r="I24" s="136" t="e">
        <f>'Samlet Stilling'!#REF!</f>
        <v>#REF!</v>
      </c>
      <c r="J24" s="137" t="e">
        <f>'Samlet Stilling'!#REF!</f>
        <v>#REF!</v>
      </c>
      <c r="K24" s="126"/>
      <c r="L24" s="136" t="e">
        <f>'Samlet Stilling'!#REF!</f>
        <v>#REF!</v>
      </c>
      <c r="M24" s="137" t="e">
        <f>'Samlet Stilling'!#REF!</f>
        <v>#REF!</v>
      </c>
    </row>
    <row r="25" spans="1:14" ht="12.7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</row>
    <row r="26" spans="1:15" ht="12.75">
      <c r="A26" s="138" t="s">
        <v>175</v>
      </c>
      <c r="B26" s="138">
        <v>3</v>
      </c>
      <c r="C26" s="138">
        <v>9</v>
      </c>
      <c r="D26" s="138">
        <v>10</v>
      </c>
      <c r="E26" s="138">
        <v>2</v>
      </c>
      <c r="F26" s="138">
        <v>9</v>
      </c>
      <c r="G26" s="138">
        <v>10</v>
      </c>
      <c r="H26" s="138">
        <v>2</v>
      </c>
      <c r="I26" s="138">
        <v>9</v>
      </c>
      <c r="J26" s="138">
        <v>10</v>
      </c>
      <c r="K26" s="138">
        <v>2</v>
      </c>
      <c r="L26" s="138">
        <v>9</v>
      </c>
      <c r="M26" s="138">
        <v>10</v>
      </c>
      <c r="N26" s="138"/>
      <c r="O26" s="138">
        <f>SUM(B26:M26)</f>
        <v>85</v>
      </c>
    </row>
    <row r="27" spans="1:15" ht="12.75">
      <c r="A27" s="138" t="s">
        <v>176</v>
      </c>
      <c r="B27" s="138">
        <f>B26*D32</f>
        <v>22.5</v>
      </c>
      <c r="C27" s="138">
        <f>C26*D32</f>
        <v>67.5</v>
      </c>
      <c r="D27" s="138">
        <f>D26*D32</f>
        <v>75</v>
      </c>
      <c r="E27" s="138">
        <f>E26*D32</f>
        <v>15</v>
      </c>
      <c r="F27" s="138">
        <f>F26*D32</f>
        <v>67.5</v>
      </c>
      <c r="G27" s="138">
        <f>G26*D32</f>
        <v>75</v>
      </c>
      <c r="H27" s="138">
        <f>H26*D32</f>
        <v>15</v>
      </c>
      <c r="I27" s="138">
        <f>I26*D32</f>
        <v>67.5</v>
      </c>
      <c r="J27" s="138">
        <f>J26*D32</f>
        <v>75</v>
      </c>
      <c r="K27" s="138">
        <f>K26*D32</f>
        <v>15</v>
      </c>
      <c r="L27" s="138">
        <f>L26*D32</f>
        <v>67.5</v>
      </c>
      <c r="M27" s="138">
        <f>M26*D32</f>
        <v>75</v>
      </c>
      <c r="N27" s="138"/>
      <c r="O27" s="138">
        <f>SUM(B27:M27)</f>
        <v>637.5</v>
      </c>
    </row>
    <row r="28" spans="1:15" ht="12.7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</row>
    <row r="29" spans="1:15" ht="12.75">
      <c r="A29" s="138" t="s">
        <v>177</v>
      </c>
      <c r="B29" s="229">
        <f>SUM(B27:D27)</f>
        <v>165</v>
      </c>
      <c r="C29" s="229"/>
      <c r="D29" s="229"/>
      <c r="E29" s="139"/>
      <c r="F29" s="229">
        <f>SUM(F27:G27)</f>
        <v>142.5</v>
      </c>
      <c r="G29" s="229"/>
      <c r="H29" s="138"/>
      <c r="I29" s="229">
        <f>SUM(I27:J27)</f>
        <v>142.5</v>
      </c>
      <c r="J29" s="229"/>
      <c r="K29" s="138"/>
      <c r="L29" s="229">
        <f>SUM(L27:M27)</f>
        <v>142.5</v>
      </c>
      <c r="M29" s="229"/>
      <c r="N29" s="138"/>
      <c r="O29" s="138"/>
    </row>
    <row r="30" spans="1:15" ht="12.7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2.75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</row>
    <row r="32" spans="1:15" ht="12.75">
      <c r="A32" s="138" t="s">
        <v>178</v>
      </c>
      <c r="B32" s="138"/>
      <c r="C32" s="138"/>
      <c r="D32" s="138">
        <v>7.5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5" ht="12.7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</row>
    <row r="34" spans="1:15" ht="12.7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</row>
    <row r="35" spans="1:14" ht="12.7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spans="1:14" ht="12.7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ht="12.7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</row>
    <row r="38" spans="1:14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</row>
    <row r="40" spans="1:14" ht="12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 ht="12.7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</row>
    <row r="42" spans="1:14" ht="12.7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</row>
    <row r="43" spans="1:14" ht="12.75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2.7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</row>
    <row r="45" spans="1:14" ht="12.7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1:14" ht="12.7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 ht="12.7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</row>
    <row r="48" spans="1:14" ht="12.7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</sheetData>
  <sheetProtection password="CC29" sheet="1" objects="1" scenarios="1"/>
  <mergeCells count="9">
    <mergeCell ref="L29:M29"/>
    <mergeCell ref="B29:D29"/>
    <mergeCell ref="F29:G29"/>
    <mergeCell ref="I29:J29"/>
    <mergeCell ref="L17:M17"/>
    <mergeCell ref="B2:D2"/>
    <mergeCell ref="F2:G2"/>
    <mergeCell ref="I2:J2"/>
    <mergeCell ref="L2:M2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workbookViewId="0" topLeftCell="A1">
      <selection activeCell="N6" sqref="N6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1.85156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1" width="9.140625" style="36" customWidth="1"/>
    <col min="12" max="13" width="11.7109375" style="36" bestFit="1" customWidth="1"/>
    <col min="14" max="16384" width="9.140625" style="36" customWidth="1"/>
  </cols>
  <sheetData>
    <row r="1" spans="2:12" s="30" customFormat="1" ht="33" customHeight="1">
      <c r="B1" s="1"/>
      <c r="C1" s="1"/>
      <c r="E1" s="2" t="s">
        <v>304</v>
      </c>
      <c r="G1" s="1"/>
      <c r="H1" s="1"/>
      <c r="I1" s="1"/>
      <c r="L1" s="236"/>
    </row>
    <row r="2" spans="2:12" s="30" customFormat="1" ht="29.25" customHeight="1">
      <c r="B2" s="3"/>
      <c r="C2" s="3"/>
      <c r="E2" s="4" t="s">
        <v>305</v>
      </c>
      <c r="G2" s="3"/>
      <c r="H2" s="3"/>
      <c r="I2" s="3"/>
      <c r="L2" s="236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142" t="s">
        <v>51</v>
      </c>
      <c r="K3" s="33"/>
      <c r="L3" s="237"/>
      <c r="M3" s="33"/>
    </row>
    <row r="4" spans="1:12" s="35" customFormat="1" ht="18" customHeight="1">
      <c r="A4" s="13" t="s">
        <v>27</v>
      </c>
      <c r="B4" s="26">
        <v>21.6</v>
      </c>
      <c r="C4" s="14">
        <v>52</v>
      </c>
      <c r="D4" s="45">
        <v>56</v>
      </c>
      <c r="E4" s="15"/>
      <c r="F4" s="16">
        <v>1</v>
      </c>
      <c r="G4" s="16">
        <v>10</v>
      </c>
      <c r="H4" s="16">
        <v>1</v>
      </c>
      <c r="I4" s="10">
        <v>2500000</v>
      </c>
      <c r="J4" s="143">
        <f>ROUND(D4*18/27,0)</f>
        <v>37</v>
      </c>
      <c r="L4" s="180"/>
    </row>
    <row r="5" spans="1:12" s="35" customFormat="1" ht="18" customHeight="1">
      <c r="A5" s="13" t="s">
        <v>8</v>
      </c>
      <c r="B5" s="26">
        <v>10.6</v>
      </c>
      <c r="C5" s="14">
        <v>50</v>
      </c>
      <c r="D5" s="45">
        <v>53</v>
      </c>
      <c r="E5" s="15" t="s">
        <v>310</v>
      </c>
      <c r="F5" s="9">
        <v>2</v>
      </c>
      <c r="G5" s="9">
        <v>8</v>
      </c>
      <c r="H5" s="16">
        <v>2</v>
      </c>
      <c r="I5" s="10">
        <v>4400000</v>
      </c>
      <c r="J5" s="143">
        <f>ROUND(D5*18/27,0)</f>
        <v>35</v>
      </c>
      <c r="L5" s="180">
        <v>2400000</v>
      </c>
    </row>
    <row r="6" spans="1:12" s="35" customFormat="1" ht="18" customHeight="1">
      <c r="A6" s="13" t="s">
        <v>18</v>
      </c>
      <c r="B6" s="25">
        <v>8.6</v>
      </c>
      <c r="C6" s="45">
        <v>47</v>
      </c>
      <c r="D6" s="45">
        <v>51</v>
      </c>
      <c r="E6" s="15"/>
      <c r="F6" s="16">
        <v>3</v>
      </c>
      <c r="G6" s="16">
        <v>6</v>
      </c>
      <c r="H6" s="9">
        <v>3</v>
      </c>
      <c r="I6" s="16">
        <v>1500000</v>
      </c>
      <c r="J6" s="143">
        <f>ROUND(D6*18/27,0)</f>
        <v>34</v>
      </c>
      <c r="L6" s="180"/>
    </row>
    <row r="7" spans="1:12" s="35" customFormat="1" ht="18" customHeight="1">
      <c r="A7" s="13" t="s">
        <v>32</v>
      </c>
      <c r="B7" s="25">
        <v>8.5</v>
      </c>
      <c r="C7" s="14">
        <v>44</v>
      </c>
      <c r="D7" s="45">
        <v>53</v>
      </c>
      <c r="E7" s="15" t="s">
        <v>311</v>
      </c>
      <c r="F7" s="16">
        <v>4</v>
      </c>
      <c r="G7" s="16">
        <v>5</v>
      </c>
      <c r="H7" s="16" t="s">
        <v>30</v>
      </c>
      <c r="I7" s="16">
        <v>1700000</v>
      </c>
      <c r="J7" s="143">
        <f>ROUND(D7*18/27,0)</f>
        <v>35</v>
      </c>
      <c r="L7" s="180">
        <v>600000</v>
      </c>
    </row>
    <row r="8" spans="1:12" s="35" customFormat="1" ht="18" customHeight="1">
      <c r="A8" s="13" t="s">
        <v>15</v>
      </c>
      <c r="B8" s="25">
        <v>21.4</v>
      </c>
      <c r="C8" s="14">
        <v>44</v>
      </c>
      <c r="D8" s="45">
        <v>54</v>
      </c>
      <c r="E8" s="15"/>
      <c r="F8" s="16">
        <v>5</v>
      </c>
      <c r="G8" s="16">
        <v>4</v>
      </c>
      <c r="H8" s="16" t="s">
        <v>30</v>
      </c>
      <c r="I8" s="10">
        <v>1100000</v>
      </c>
      <c r="J8" s="143">
        <f>ROUND(D8*18/27,0)</f>
        <v>36</v>
      </c>
      <c r="L8" s="180"/>
    </row>
    <row r="9" spans="1:12" s="35" customFormat="1" ht="18" customHeight="1">
      <c r="A9" s="13" t="s">
        <v>16</v>
      </c>
      <c r="B9" s="25">
        <v>5.7</v>
      </c>
      <c r="C9" s="8">
        <v>43</v>
      </c>
      <c r="D9" s="45">
        <v>47</v>
      </c>
      <c r="E9" s="15" t="s">
        <v>311</v>
      </c>
      <c r="F9" s="16">
        <v>6</v>
      </c>
      <c r="G9" s="16">
        <v>3</v>
      </c>
      <c r="H9" s="16">
        <v>6</v>
      </c>
      <c r="I9" s="10">
        <v>1400000</v>
      </c>
      <c r="J9" s="143">
        <f>ROUND(D9*18/27,0)</f>
        <v>31</v>
      </c>
      <c r="L9" s="180">
        <v>600000</v>
      </c>
    </row>
    <row r="10" spans="1:12" s="35" customFormat="1" ht="18" customHeight="1">
      <c r="A10" s="13" t="s">
        <v>25</v>
      </c>
      <c r="B10" s="26">
        <v>29</v>
      </c>
      <c r="C10" s="14">
        <v>41</v>
      </c>
      <c r="D10" s="45">
        <v>52</v>
      </c>
      <c r="E10" s="15" t="s">
        <v>312</v>
      </c>
      <c r="F10" s="16">
        <v>7</v>
      </c>
      <c r="G10" s="16">
        <v>2</v>
      </c>
      <c r="H10" s="16">
        <v>7</v>
      </c>
      <c r="I10" s="10">
        <v>1200000</v>
      </c>
      <c r="J10" s="143">
        <f>ROUND(D10*18/27,0)</f>
        <v>35</v>
      </c>
      <c r="K10" s="36"/>
      <c r="L10" s="238">
        <v>600000</v>
      </c>
    </row>
    <row r="11" spans="1:12" s="35" customFormat="1" ht="18" customHeight="1">
      <c r="A11" s="13" t="s">
        <v>10</v>
      </c>
      <c r="B11" s="25">
        <v>16.9</v>
      </c>
      <c r="C11" s="14">
        <v>38</v>
      </c>
      <c r="D11" s="40">
        <v>53</v>
      </c>
      <c r="E11" s="9"/>
      <c r="F11" s="9">
        <v>8</v>
      </c>
      <c r="G11" s="9">
        <v>1</v>
      </c>
      <c r="H11" s="9">
        <v>8</v>
      </c>
      <c r="I11" s="16">
        <v>400000</v>
      </c>
      <c r="J11" s="143">
        <f>ROUND(D11*18/27,0)</f>
        <v>35</v>
      </c>
      <c r="L11" s="180"/>
    </row>
    <row r="12" spans="1:12" s="35" customFormat="1" ht="18" customHeight="1">
      <c r="A12" s="13" t="s">
        <v>17</v>
      </c>
      <c r="B12" s="25">
        <v>9.8</v>
      </c>
      <c r="C12" s="8">
        <v>37</v>
      </c>
      <c r="D12" s="45">
        <v>56</v>
      </c>
      <c r="E12" s="15"/>
      <c r="F12" s="17"/>
      <c r="G12" s="17"/>
      <c r="H12" s="16"/>
      <c r="I12" s="16"/>
      <c r="J12" s="143">
        <f>ROUND(D12*18/27,0)</f>
        <v>37</v>
      </c>
      <c r="L12" s="180"/>
    </row>
    <row r="13" spans="1:12" s="35" customFormat="1" ht="18" customHeight="1">
      <c r="A13" s="13" t="s">
        <v>13</v>
      </c>
      <c r="B13" s="25">
        <v>17.9</v>
      </c>
      <c r="C13" s="14">
        <v>36</v>
      </c>
      <c r="D13" s="45">
        <v>58</v>
      </c>
      <c r="E13" s="15"/>
      <c r="F13" s="16"/>
      <c r="G13" s="16"/>
      <c r="H13" s="9"/>
      <c r="I13" s="10"/>
      <c r="J13" s="143">
        <f>ROUND(D13*18/27,0)</f>
        <v>39</v>
      </c>
      <c r="L13" s="180"/>
    </row>
    <row r="14" spans="1:13" s="35" customFormat="1" ht="18" customHeight="1">
      <c r="A14" s="13" t="s">
        <v>11</v>
      </c>
      <c r="B14" s="26">
        <v>19</v>
      </c>
      <c r="C14" s="14">
        <v>36</v>
      </c>
      <c r="D14" s="45">
        <v>56</v>
      </c>
      <c r="E14" s="15"/>
      <c r="F14" s="16"/>
      <c r="G14" s="16"/>
      <c r="H14" s="16"/>
      <c r="I14" s="10"/>
      <c r="J14" s="143">
        <f>ROUND(D14*18/27,0)</f>
        <v>37</v>
      </c>
      <c r="L14" s="180"/>
      <c r="M14" s="180"/>
    </row>
    <row r="15" spans="1:12" s="35" customFormat="1" ht="18" customHeight="1">
      <c r="A15" s="13" t="s">
        <v>34</v>
      </c>
      <c r="B15" s="25">
        <v>24.2</v>
      </c>
      <c r="C15" s="14">
        <v>34</v>
      </c>
      <c r="D15" s="45">
        <v>60</v>
      </c>
      <c r="E15" s="15"/>
      <c r="F15" s="16"/>
      <c r="G15" s="16"/>
      <c r="H15" s="16"/>
      <c r="I15" s="16"/>
      <c r="J15" s="143">
        <f>ROUND(D15*18/27,0)</f>
        <v>40</v>
      </c>
      <c r="K15" s="36"/>
      <c r="L15" s="238"/>
    </row>
    <row r="16" spans="1:12" s="35" customFormat="1" ht="18" customHeight="1">
      <c r="A16" s="18" t="s">
        <v>19</v>
      </c>
      <c r="B16" s="27">
        <v>7.9</v>
      </c>
      <c r="C16" s="14"/>
      <c r="D16" s="45"/>
      <c r="E16" s="15"/>
      <c r="F16" s="16"/>
      <c r="G16" s="16"/>
      <c r="H16" s="16"/>
      <c r="I16" s="10"/>
      <c r="J16" s="143">
        <f>ROUND(D16*18/27,0)</f>
        <v>0</v>
      </c>
      <c r="L16" s="180"/>
    </row>
    <row r="17" spans="1:12" s="35" customFormat="1" ht="18" customHeight="1">
      <c r="A17" s="13" t="s">
        <v>12</v>
      </c>
      <c r="B17" s="25">
        <v>9.8</v>
      </c>
      <c r="C17" s="14"/>
      <c r="D17" s="40"/>
      <c r="E17" s="9"/>
      <c r="F17" s="9"/>
      <c r="G17" s="9"/>
      <c r="H17" s="9"/>
      <c r="I17" s="10"/>
      <c r="J17" s="143">
        <f>ROUND(D17*18/27,0)</f>
        <v>0</v>
      </c>
      <c r="L17" s="180"/>
    </row>
    <row r="18" spans="1:12" s="35" customFormat="1" ht="18" customHeight="1">
      <c r="A18" s="18" t="s">
        <v>35</v>
      </c>
      <c r="B18" s="27">
        <v>16.1</v>
      </c>
      <c r="C18" s="14"/>
      <c r="D18" s="45"/>
      <c r="E18" s="15"/>
      <c r="F18" s="16"/>
      <c r="G18" s="16"/>
      <c r="H18" s="16"/>
      <c r="I18" s="16"/>
      <c r="J18" s="143">
        <f>ROUND(D18*18/27,0)</f>
        <v>0</v>
      </c>
      <c r="L18" s="180"/>
    </row>
    <row r="19" spans="1:12" ht="18" customHeight="1">
      <c r="A19" s="13" t="s">
        <v>33</v>
      </c>
      <c r="B19" s="25">
        <v>17.7</v>
      </c>
      <c r="C19" s="14"/>
      <c r="D19" s="45"/>
      <c r="E19" s="42"/>
      <c r="F19" s="42"/>
      <c r="G19" s="42"/>
      <c r="H19" s="16"/>
      <c r="I19" s="10"/>
      <c r="J19" s="143">
        <f>ROUND(D19*18/27,0)</f>
        <v>0</v>
      </c>
      <c r="K19" s="35"/>
      <c r="L19" s="180"/>
    </row>
    <row r="20" spans="1:12" ht="18" customHeight="1">
      <c r="A20" s="13" t="s">
        <v>49</v>
      </c>
      <c r="B20" s="25">
        <v>23.7</v>
      </c>
      <c r="C20" s="14"/>
      <c r="D20" s="40"/>
      <c r="E20" s="9"/>
      <c r="F20" s="9"/>
      <c r="G20" s="9"/>
      <c r="H20" s="9"/>
      <c r="I20" s="16"/>
      <c r="J20" s="143">
        <f>ROUND(D20*18/27,0)</f>
        <v>0</v>
      </c>
      <c r="K20" s="35"/>
      <c r="L20" s="180"/>
    </row>
    <row r="21" spans="1:12" ht="18" customHeight="1">
      <c r="A21" s="18" t="s">
        <v>56</v>
      </c>
      <c r="B21" s="27">
        <v>33</v>
      </c>
      <c r="C21" s="14"/>
      <c r="D21" s="45"/>
      <c r="E21" s="15"/>
      <c r="F21" s="16"/>
      <c r="G21" s="16"/>
      <c r="H21" s="16"/>
      <c r="I21" s="10"/>
      <c r="J21" s="143">
        <f>ROUND(D21*18/27,0)</f>
        <v>0</v>
      </c>
      <c r="L21" s="238"/>
    </row>
    <row r="22" spans="1:9" ht="29.25" customHeight="1" thickBot="1">
      <c r="A22" s="19"/>
      <c r="B22" s="20"/>
      <c r="C22" s="21"/>
      <c r="D22" s="20"/>
      <c r="E22" s="21">
        <f>C31</f>
        <v>600000</v>
      </c>
      <c r="F22" s="20"/>
      <c r="G22" s="20"/>
      <c r="H22" s="20"/>
      <c r="I22" s="141">
        <f>SUM(I4:I21)</f>
        <v>14200000</v>
      </c>
    </row>
    <row r="23" spans="1:8" ht="18" customHeight="1" thickTop="1">
      <c r="A23" s="19"/>
      <c r="B23" s="20"/>
      <c r="C23" s="21"/>
      <c r="D23" s="20"/>
      <c r="E23" s="20"/>
      <c r="F23" s="20"/>
      <c r="G23" s="20"/>
      <c r="H23" s="20"/>
    </row>
    <row r="24" spans="1:9" ht="18" customHeight="1">
      <c r="A24" s="8" t="s">
        <v>7</v>
      </c>
      <c r="B24" s="9" t="s">
        <v>6</v>
      </c>
      <c r="C24" s="9" t="s">
        <v>5</v>
      </c>
      <c r="E24" s="9" t="s">
        <v>65</v>
      </c>
      <c r="F24" s="230" t="s">
        <v>6</v>
      </c>
      <c r="G24" s="230"/>
      <c r="H24" s="230" t="s">
        <v>66</v>
      </c>
      <c r="I24" s="230"/>
    </row>
    <row r="25" spans="1:9" ht="18" customHeight="1">
      <c r="A25" s="6" t="s">
        <v>38</v>
      </c>
      <c r="B25" s="8">
        <v>10</v>
      </c>
      <c r="C25" s="10">
        <f>C33*25%</f>
        <v>2500000</v>
      </c>
      <c r="D25" s="36"/>
      <c r="E25" s="9">
        <v>1</v>
      </c>
      <c r="F25" s="9" t="s">
        <v>67</v>
      </c>
      <c r="G25" s="9">
        <v>10</v>
      </c>
      <c r="H25" s="10" t="s">
        <v>67</v>
      </c>
      <c r="I25" s="10">
        <f>C33*20%</f>
        <v>2000000</v>
      </c>
    </row>
    <row r="26" spans="1:9" ht="18" customHeight="1">
      <c r="A26" s="7" t="s">
        <v>39</v>
      </c>
      <c r="B26" s="9">
        <v>8</v>
      </c>
      <c r="C26" s="10">
        <f>C33*20%</f>
        <v>2000000</v>
      </c>
      <c r="D26" s="36"/>
      <c r="E26" s="9">
        <v>2</v>
      </c>
      <c r="F26" s="9" t="s">
        <v>67</v>
      </c>
      <c r="G26" s="9">
        <v>6</v>
      </c>
      <c r="H26" s="10" t="s">
        <v>67</v>
      </c>
      <c r="I26" s="10">
        <f>C33*15%</f>
        <v>1500000</v>
      </c>
    </row>
    <row r="27" spans="1:9" ht="18" customHeight="1">
      <c r="A27" s="7" t="s">
        <v>40</v>
      </c>
      <c r="B27" s="9">
        <v>6</v>
      </c>
      <c r="C27" s="10">
        <f>C33*15%</f>
        <v>1500000</v>
      </c>
      <c r="D27" s="36"/>
      <c r="E27" s="9">
        <v>3</v>
      </c>
      <c r="F27" s="9" t="s">
        <v>67</v>
      </c>
      <c r="G27" s="9">
        <v>4</v>
      </c>
      <c r="H27" s="10" t="s">
        <v>67</v>
      </c>
      <c r="I27" s="10">
        <f>C33*10%</f>
        <v>1000000</v>
      </c>
    </row>
    <row r="28" spans="1:9" ht="18" customHeight="1">
      <c r="A28" s="7" t="s">
        <v>41</v>
      </c>
      <c r="B28" s="9">
        <v>5</v>
      </c>
      <c r="C28" s="10">
        <f>C33*12%</f>
        <v>1200000</v>
      </c>
      <c r="D28" s="36"/>
      <c r="E28" s="9">
        <v>4</v>
      </c>
      <c r="F28" s="9" t="s">
        <v>67</v>
      </c>
      <c r="G28" s="9">
        <v>2</v>
      </c>
      <c r="H28" s="10" t="s">
        <v>67</v>
      </c>
      <c r="I28" s="10">
        <f>C33*5%</f>
        <v>500000</v>
      </c>
    </row>
    <row r="29" spans="1:9" ht="18" customHeight="1">
      <c r="A29" s="7" t="s">
        <v>42</v>
      </c>
      <c r="B29" s="9">
        <v>4</v>
      </c>
      <c r="C29" s="10">
        <f>C33*10%</f>
        <v>1000000</v>
      </c>
      <c r="E29" s="36"/>
      <c r="F29" s="36"/>
      <c r="G29" s="46"/>
      <c r="H29" s="47"/>
      <c r="I29" s="47"/>
    </row>
    <row r="30" spans="1:9" ht="18" customHeight="1">
      <c r="A30" s="7" t="s">
        <v>43</v>
      </c>
      <c r="B30" s="9">
        <v>3</v>
      </c>
      <c r="C30" s="10">
        <f>C33*8%</f>
        <v>800000</v>
      </c>
      <c r="E30" s="9" t="s">
        <v>68</v>
      </c>
      <c r="F30" s="230" t="s">
        <v>6</v>
      </c>
      <c r="G30" s="230"/>
      <c r="H30" s="231" t="s">
        <v>66</v>
      </c>
      <c r="I30" s="231"/>
    </row>
    <row r="31" spans="1:9" ht="18" customHeight="1">
      <c r="A31" s="7" t="s">
        <v>44</v>
      </c>
      <c r="B31" s="9">
        <v>2</v>
      </c>
      <c r="C31" s="10">
        <f>C33*6%</f>
        <v>600000</v>
      </c>
      <c r="E31" s="9">
        <v>1</v>
      </c>
      <c r="F31" s="9" t="s">
        <v>71</v>
      </c>
      <c r="G31" s="9">
        <v>10</v>
      </c>
      <c r="H31" s="10" t="s">
        <v>71</v>
      </c>
      <c r="I31" s="10">
        <f>C25*67%</f>
        <v>1675000</v>
      </c>
    </row>
    <row r="32" spans="1:9" ht="18" customHeight="1">
      <c r="A32" s="7" t="s">
        <v>45</v>
      </c>
      <c r="B32" s="9">
        <v>1</v>
      </c>
      <c r="C32" s="10">
        <f>C33*4%</f>
        <v>400000</v>
      </c>
      <c r="E32" s="9">
        <v>2</v>
      </c>
      <c r="F32" s="9" t="s">
        <v>69</v>
      </c>
      <c r="G32" s="9">
        <v>5</v>
      </c>
      <c r="H32" s="10" t="s">
        <v>69</v>
      </c>
      <c r="I32" s="10">
        <f>C25*33%</f>
        <v>825000</v>
      </c>
    </row>
    <row r="33" spans="1:8" ht="18" customHeight="1">
      <c r="A33" s="5" t="s">
        <v>4</v>
      </c>
      <c r="B33" s="22"/>
      <c r="C33" s="12">
        <v>10000000</v>
      </c>
      <c r="F33" s="20"/>
      <c r="G33" s="20"/>
      <c r="H33" s="20"/>
    </row>
    <row r="35" spans="1:3" ht="18">
      <c r="A35" s="201" t="s">
        <v>302</v>
      </c>
      <c r="B35" s="202" t="s">
        <v>303</v>
      </c>
      <c r="C35" s="203">
        <v>600000</v>
      </c>
    </row>
  </sheetData>
  <sheetProtection/>
  <mergeCells count="6">
    <mergeCell ref="F30:G30"/>
    <mergeCell ref="H30:I30"/>
    <mergeCell ref="F3:G3"/>
    <mergeCell ref="H3:I3"/>
    <mergeCell ref="F24:G24"/>
    <mergeCell ref="H24:I24"/>
  </mergeCells>
  <printOptions horizontalCentered="1" verticalCentered="1"/>
  <pageMargins left="0.2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workbookViewId="0" topLeftCell="A1">
      <selection activeCell="M14" sqref="M14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2" width="9.140625" style="36" customWidth="1"/>
    <col min="13" max="13" width="11.7109375" style="36" bestFit="1" customWidth="1"/>
    <col min="14" max="16384" width="9.140625" style="36" customWidth="1"/>
  </cols>
  <sheetData>
    <row r="1" spans="2:9" s="30" customFormat="1" ht="33" customHeight="1">
      <c r="B1" s="1"/>
      <c r="C1" s="1"/>
      <c r="E1" s="2" t="s">
        <v>300</v>
      </c>
      <c r="G1" s="1"/>
      <c r="H1" s="1"/>
      <c r="I1" s="1"/>
    </row>
    <row r="2" spans="2:9" s="30" customFormat="1" ht="29.25" customHeight="1">
      <c r="B2" s="3"/>
      <c r="C2" s="3"/>
      <c r="E2" s="4" t="s">
        <v>301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142" t="s">
        <v>51</v>
      </c>
      <c r="K3" s="33"/>
      <c r="M3" s="33"/>
    </row>
    <row r="4" spans="1:10" s="35" customFormat="1" ht="18" customHeight="1">
      <c r="A4" s="13" t="s">
        <v>18</v>
      </c>
      <c r="B4" s="25">
        <v>8.6</v>
      </c>
      <c r="C4" s="45">
        <v>17</v>
      </c>
      <c r="D4" s="45">
        <v>18</v>
      </c>
      <c r="E4" s="15"/>
      <c r="F4" s="16">
        <v>1</v>
      </c>
      <c r="G4" s="16">
        <v>10</v>
      </c>
      <c r="H4" s="9">
        <v>1</v>
      </c>
      <c r="I4" s="16">
        <v>1250000</v>
      </c>
      <c r="J4" s="143">
        <f aca="true" t="shared" si="0" ref="J4:J21">ROUND(D4*18/9,0)</f>
        <v>36</v>
      </c>
    </row>
    <row r="5" spans="1:10" s="35" customFormat="1" ht="18" customHeight="1">
      <c r="A5" s="13" t="s">
        <v>27</v>
      </c>
      <c r="B5" s="26">
        <v>21.6</v>
      </c>
      <c r="C5" s="14">
        <v>17</v>
      </c>
      <c r="D5" s="45">
        <v>19</v>
      </c>
      <c r="E5" s="15"/>
      <c r="F5" s="16">
        <v>2</v>
      </c>
      <c r="G5" s="16">
        <v>8</v>
      </c>
      <c r="H5" s="16">
        <v>2</v>
      </c>
      <c r="I5" s="10">
        <v>1000000</v>
      </c>
      <c r="J5" s="143">
        <f t="shared" si="0"/>
        <v>38</v>
      </c>
    </row>
    <row r="6" spans="1:10" s="35" customFormat="1" ht="18" customHeight="1">
      <c r="A6" s="13" t="s">
        <v>17</v>
      </c>
      <c r="B6" s="25">
        <v>9.8</v>
      </c>
      <c r="C6" s="8">
        <v>16</v>
      </c>
      <c r="D6" s="45">
        <v>17</v>
      </c>
      <c r="E6" s="15"/>
      <c r="F6" s="17">
        <v>3</v>
      </c>
      <c r="G6" s="17">
        <v>6</v>
      </c>
      <c r="H6" s="16" t="s">
        <v>60</v>
      </c>
      <c r="I6" s="16">
        <v>675000</v>
      </c>
      <c r="J6" s="143">
        <f t="shared" si="0"/>
        <v>34</v>
      </c>
    </row>
    <row r="7" spans="1:10" s="35" customFormat="1" ht="18" customHeight="1">
      <c r="A7" s="13" t="s">
        <v>12</v>
      </c>
      <c r="B7" s="25">
        <v>9.8</v>
      </c>
      <c r="C7" s="14">
        <v>16</v>
      </c>
      <c r="D7" s="40">
        <v>16</v>
      </c>
      <c r="E7" s="9"/>
      <c r="F7" s="9">
        <v>4</v>
      </c>
      <c r="G7" s="9">
        <v>5</v>
      </c>
      <c r="H7" s="16" t="s">
        <v>60</v>
      </c>
      <c r="I7" s="16">
        <v>675000</v>
      </c>
      <c r="J7" s="143">
        <f t="shared" si="0"/>
        <v>32</v>
      </c>
    </row>
    <row r="8" spans="1:10" s="35" customFormat="1" ht="18" customHeight="1">
      <c r="A8" s="13" t="s">
        <v>33</v>
      </c>
      <c r="B8" s="25">
        <v>17.7</v>
      </c>
      <c r="C8" s="14">
        <v>15</v>
      </c>
      <c r="D8" s="45">
        <v>17</v>
      </c>
      <c r="E8" s="42"/>
      <c r="F8" s="42">
        <v>5</v>
      </c>
      <c r="G8" s="42">
        <v>4</v>
      </c>
      <c r="H8" s="16">
        <v>5</v>
      </c>
      <c r="I8" s="10">
        <v>500000</v>
      </c>
      <c r="J8" s="143">
        <f t="shared" si="0"/>
        <v>34</v>
      </c>
    </row>
    <row r="9" spans="1:10" s="35" customFormat="1" ht="18" customHeight="1">
      <c r="A9" s="13" t="s">
        <v>32</v>
      </c>
      <c r="B9" s="25">
        <v>8.5</v>
      </c>
      <c r="C9" s="14">
        <v>14</v>
      </c>
      <c r="D9" s="45">
        <v>18</v>
      </c>
      <c r="E9" s="15"/>
      <c r="F9" s="16">
        <v>6</v>
      </c>
      <c r="G9" s="16">
        <v>3</v>
      </c>
      <c r="H9" s="16" t="s">
        <v>80</v>
      </c>
      <c r="I9" s="16">
        <v>180000</v>
      </c>
      <c r="J9" s="143">
        <f t="shared" si="0"/>
        <v>36</v>
      </c>
    </row>
    <row r="10" spans="1:10" s="35" customFormat="1" ht="18" customHeight="1">
      <c r="A10" s="13" t="s">
        <v>8</v>
      </c>
      <c r="B10" s="26">
        <v>10.6</v>
      </c>
      <c r="C10" s="14">
        <v>14</v>
      </c>
      <c r="D10" s="45">
        <v>20</v>
      </c>
      <c r="E10" s="15" t="s">
        <v>306</v>
      </c>
      <c r="F10" s="9">
        <v>7</v>
      </c>
      <c r="G10" s="9">
        <v>2</v>
      </c>
      <c r="H10" s="16" t="s">
        <v>80</v>
      </c>
      <c r="I10" s="16">
        <v>480000</v>
      </c>
      <c r="J10" s="143">
        <f t="shared" si="0"/>
        <v>40</v>
      </c>
    </row>
    <row r="11" spans="1:10" s="35" customFormat="1" ht="18" customHeight="1">
      <c r="A11" s="13" t="s">
        <v>13</v>
      </c>
      <c r="B11" s="25">
        <v>17.9</v>
      </c>
      <c r="C11" s="14">
        <v>14</v>
      </c>
      <c r="D11" s="45">
        <v>18</v>
      </c>
      <c r="E11" s="15"/>
      <c r="F11" s="16">
        <v>8</v>
      </c>
      <c r="G11" s="16">
        <v>1</v>
      </c>
      <c r="H11" s="16" t="s">
        <v>80</v>
      </c>
      <c r="I11" s="16">
        <v>180000</v>
      </c>
      <c r="J11" s="143">
        <f t="shared" si="0"/>
        <v>36</v>
      </c>
    </row>
    <row r="12" spans="1:10" s="35" customFormat="1" ht="18" customHeight="1">
      <c r="A12" s="13" t="s">
        <v>11</v>
      </c>
      <c r="B12" s="26">
        <v>19</v>
      </c>
      <c r="C12" s="14">
        <v>14</v>
      </c>
      <c r="D12" s="45">
        <v>18</v>
      </c>
      <c r="E12" s="15"/>
      <c r="F12" s="16"/>
      <c r="G12" s="16"/>
      <c r="H12" s="16" t="s">
        <v>80</v>
      </c>
      <c r="I12" s="16">
        <v>180000</v>
      </c>
      <c r="J12" s="143">
        <f t="shared" si="0"/>
        <v>36</v>
      </c>
    </row>
    <row r="13" spans="1:10" s="35" customFormat="1" ht="18" customHeight="1">
      <c r="A13" s="13" t="s">
        <v>15</v>
      </c>
      <c r="B13" s="25">
        <v>21.4</v>
      </c>
      <c r="C13" s="14">
        <v>14</v>
      </c>
      <c r="D13" s="45">
        <v>19</v>
      </c>
      <c r="E13" s="15"/>
      <c r="F13" s="16"/>
      <c r="G13" s="16"/>
      <c r="H13" s="16" t="s">
        <v>80</v>
      </c>
      <c r="I13" s="16">
        <v>180000</v>
      </c>
      <c r="J13" s="143">
        <f t="shared" si="0"/>
        <v>38</v>
      </c>
    </row>
    <row r="14" spans="1:13" s="35" customFormat="1" ht="18" customHeight="1">
      <c r="A14" s="13" t="s">
        <v>16</v>
      </c>
      <c r="B14" s="25">
        <v>5.7</v>
      </c>
      <c r="C14" s="8">
        <v>13</v>
      </c>
      <c r="D14" s="45">
        <v>20</v>
      </c>
      <c r="E14" s="15"/>
      <c r="F14" s="16"/>
      <c r="G14" s="16"/>
      <c r="H14" s="16"/>
      <c r="I14" s="10"/>
      <c r="J14" s="143">
        <f t="shared" si="0"/>
        <v>40</v>
      </c>
      <c r="M14" s="180"/>
    </row>
    <row r="15" spans="1:10" s="35" customFormat="1" ht="18" customHeight="1">
      <c r="A15" s="18" t="s">
        <v>35</v>
      </c>
      <c r="B15" s="27">
        <v>16.1</v>
      </c>
      <c r="C15" s="14">
        <v>10</v>
      </c>
      <c r="D15" s="45">
        <v>20</v>
      </c>
      <c r="E15" s="15"/>
      <c r="F15" s="16"/>
      <c r="G15" s="16"/>
      <c r="H15" s="16"/>
      <c r="I15" s="16"/>
      <c r="J15" s="143">
        <f t="shared" si="0"/>
        <v>40</v>
      </c>
    </row>
    <row r="16" spans="1:10" s="35" customFormat="1" ht="18" customHeight="1">
      <c r="A16" s="13" t="s">
        <v>49</v>
      </c>
      <c r="B16" s="25">
        <v>23.7</v>
      </c>
      <c r="C16" s="14">
        <v>7</v>
      </c>
      <c r="D16" s="40">
        <v>22</v>
      </c>
      <c r="E16" s="9"/>
      <c r="F16" s="9"/>
      <c r="G16" s="9"/>
      <c r="H16" s="9"/>
      <c r="I16" s="16"/>
      <c r="J16" s="143">
        <f t="shared" si="0"/>
        <v>44</v>
      </c>
    </row>
    <row r="17" spans="1:10" s="35" customFormat="1" ht="18" customHeight="1">
      <c r="A17" s="18" t="s">
        <v>19</v>
      </c>
      <c r="B17" s="27">
        <v>7.9</v>
      </c>
      <c r="C17" s="14"/>
      <c r="D17" s="45"/>
      <c r="E17" s="15"/>
      <c r="F17" s="16"/>
      <c r="G17" s="16"/>
      <c r="H17" s="16"/>
      <c r="I17" s="10"/>
      <c r="J17" s="143">
        <f t="shared" si="0"/>
        <v>0</v>
      </c>
    </row>
    <row r="18" spans="1:10" s="35" customFormat="1" ht="18" customHeight="1">
      <c r="A18" s="13" t="s">
        <v>10</v>
      </c>
      <c r="B18" s="25">
        <v>16.9</v>
      </c>
      <c r="C18" s="14"/>
      <c r="D18" s="40"/>
      <c r="E18" s="9"/>
      <c r="F18" s="9"/>
      <c r="G18" s="9"/>
      <c r="H18" s="9"/>
      <c r="I18" s="16"/>
      <c r="J18" s="143">
        <f t="shared" si="0"/>
        <v>0</v>
      </c>
    </row>
    <row r="19" spans="1:10" ht="18" customHeight="1">
      <c r="A19" s="13" t="s">
        <v>34</v>
      </c>
      <c r="B19" s="25">
        <v>24.2</v>
      </c>
      <c r="C19" s="14"/>
      <c r="D19" s="45"/>
      <c r="E19" s="15"/>
      <c r="F19" s="16"/>
      <c r="G19" s="16"/>
      <c r="H19" s="16"/>
      <c r="I19" s="16"/>
      <c r="J19" s="143">
        <f t="shared" si="0"/>
        <v>0</v>
      </c>
    </row>
    <row r="20" spans="1:10" ht="18" customHeight="1">
      <c r="A20" s="13" t="s">
        <v>25</v>
      </c>
      <c r="B20" s="26">
        <v>29</v>
      </c>
      <c r="C20" s="14"/>
      <c r="D20" s="45"/>
      <c r="E20" s="15"/>
      <c r="F20" s="16"/>
      <c r="G20" s="16"/>
      <c r="H20" s="16"/>
      <c r="I20" s="10"/>
      <c r="J20" s="143">
        <f t="shared" si="0"/>
        <v>0</v>
      </c>
    </row>
    <row r="21" spans="1:10" ht="18" customHeight="1">
      <c r="A21" s="18" t="s">
        <v>56</v>
      </c>
      <c r="B21" s="27">
        <v>33</v>
      </c>
      <c r="C21" s="14"/>
      <c r="D21" s="45"/>
      <c r="E21" s="15"/>
      <c r="F21" s="16"/>
      <c r="G21" s="16"/>
      <c r="H21" s="16"/>
      <c r="I21" s="10"/>
      <c r="J21" s="143">
        <f t="shared" si="0"/>
        <v>0</v>
      </c>
    </row>
    <row r="22" spans="1:9" ht="29.25" customHeight="1" thickBot="1">
      <c r="A22" s="19"/>
      <c r="B22" s="20"/>
      <c r="C22" s="21"/>
      <c r="D22" s="20"/>
      <c r="E22" s="21">
        <f>C31</f>
        <v>300000</v>
      </c>
      <c r="F22" s="20"/>
      <c r="G22" s="20"/>
      <c r="H22" s="20"/>
      <c r="I22" s="141">
        <f>SUM(I4:I21)</f>
        <v>5300000</v>
      </c>
    </row>
    <row r="23" spans="1:8" ht="18" customHeight="1" thickTop="1">
      <c r="A23" s="19"/>
      <c r="B23" s="20"/>
      <c r="C23" s="21"/>
      <c r="D23" s="20"/>
      <c r="E23" s="20"/>
      <c r="F23" s="20"/>
      <c r="G23" s="20"/>
      <c r="H23" s="20"/>
    </row>
    <row r="24" spans="1:9" ht="18" customHeight="1">
      <c r="A24" s="8" t="s">
        <v>7</v>
      </c>
      <c r="B24" s="9" t="s">
        <v>6</v>
      </c>
      <c r="C24" s="9" t="s">
        <v>5</v>
      </c>
      <c r="E24" s="9" t="s">
        <v>65</v>
      </c>
      <c r="F24" s="230" t="s">
        <v>6</v>
      </c>
      <c r="G24" s="230"/>
      <c r="H24" s="230" t="s">
        <v>66</v>
      </c>
      <c r="I24" s="230"/>
    </row>
    <row r="25" spans="1:9" ht="18" customHeight="1">
      <c r="A25" s="6" t="s">
        <v>38</v>
      </c>
      <c r="B25" s="8">
        <v>10</v>
      </c>
      <c r="C25" s="10">
        <f>C33*25%</f>
        <v>1250000</v>
      </c>
      <c r="D25" s="36"/>
      <c r="E25" s="9">
        <v>1</v>
      </c>
      <c r="F25" s="9" t="s">
        <v>67</v>
      </c>
      <c r="G25" s="9">
        <v>10</v>
      </c>
      <c r="H25" s="10" t="s">
        <v>67</v>
      </c>
      <c r="I25" s="10">
        <f>C33*20%</f>
        <v>1000000</v>
      </c>
    </row>
    <row r="26" spans="1:9" ht="18" customHeight="1">
      <c r="A26" s="7" t="s">
        <v>39</v>
      </c>
      <c r="B26" s="9">
        <v>8</v>
      </c>
      <c r="C26" s="10">
        <f>C33*20%</f>
        <v>1000000</v>
      </c>
      <c r="D26" s="36"/>
      <c r="E26" s="9">
        <v>2</v>
      </c>
      <c r="F26" s="9" t="s">
        <v>67</v>
      </c>
      <c r="G26" s="9">
        <v>6</v>
      </c>
      <c r="H26" s="10" t="s">
        <v>67</v>
      </c>
      <c r="I26" s="10">
        <f>C33*15%</f>
        <v>750000</v>
      </c>
    </row>
    <row r="27" spans="1:9" ht="18" customHeight="1">
      <c r="A27" s="7" t="s">
        <v>40</v>
      </c>
      <c r="B27" s="9">
        <v>6</v>
      </c>
      <c r="C27" s="10">
        <f>C33*15%</f>
        <v>750000</v>
      </c>
      <c r="D27" s="36"/>
      <c r="E27" s="9">
        <v>3</v>
      </c>
      <c r="F27" s="9" t="s">
        <v>67</v>
      </c>
      <c r="G27" s="9">
        <v>4</v>
      </c>
      <c r="H27" s="10" t="s">
        <v>67</v>
      </c>
      <c r="I27" s="10">
        <f>C33*10%</f>
        <v>500000</v>
      </c>
    </row>
    <row r="28" spans="1:9" ht="18" customHeight="1">
      <c r="A28" s="7" t="s">
        <v>41</v>
      </c>
      <c r="B28" s="9">
        <v>5</v>
      </c>
      <c r="C28" s="10">
        <f>C33*12%</f>
        <v>600000</v>
      </c>
      <c r="D28" s="36"/>
      <c r="E28" s="9">
        <v>4</v>
      </c>
      <c r="F28" s="9" t="s">
        <v>67</v>
      </c>
      <c r="G28" s="9">
        <v>2</v>
      </c>
      <c r="H28" s="10" t="s">
        <v>67</v>
      </c>
      <c r="I28" s="10">
        <f>C33*5%</f>
        <v>250000</v>
      </c>
    </row>
    <row r="29" spans="1:9" ht="18" customHeight="1">
      <c r="A29" s="7" t="s">
        <v>42</v>
      </c>
      <c r="B29" s="9">
        <v>4</v>
      </c>
      <c r="C29" s="10">
        <f>C33*10%</f>
        <v>500000</v>
      </c>
      <c r="E29" s="36"/>
      <c r="F29" s="36"/>
      <c r="G29" s="46"/>
      <c r="H29" s="47"/>
      <c r="I29" s="47"/>
    </row>
    <row r="30" spans="1:9" ht="18" customHeight="1">
      <c r="A30" s="7" t="s">
        <v>43</v>
      </c>
      <c r="B30" s="9">
        <v>3</v>
      </c>
      <c r="C30" s="10">
        <f>C33*8%</f>
        <v>400000</v>
      </c>
      <c r="E30" s="9" t="s">
        <v>68</v>
      </c>
      <c r="F30" s="230" t="s">
        <v>6</v>
      </c>
      <c r="G30" s="230"/>
      <c r="H30" s="231" t="s">
        <v>66</v>
      </c>
      <c r="I30" s="231"/>
    </row>
    <row r="31" spans="1:9" ht="18" customHeight="1">
      <c r="A31" s="7" t="s">
        <v>44</v>
      </c>
      <c r="B31" s="9">
        <v>2</v>
      </c>
      <c r="C31" s="10">
        <f>C33*6%</f>
        <v>300000</v>
      </c>
      <c r="E31" s="9">
        <v>1</v>
      </c>
      <c r="F31" s="9" t="s">
        <v>71</v>
      </c>
      <c r="G31" s="9">
        <v>10</v>
      </c>
      <c r="H31" s="10" t="s">
        <v>71</v>
      </c>
      <c r="I31" s="10">
        <f>C25*67%</f>
        <v>837500</v>
      </c>
    </row>
    <row r="32" spans="1:9" ht="18" customHeight="1">
      <c r="A32" s="7" t="s">
        <v>45</v>
      </c>
      <c r="B32" s="9">
        <v>1</v>
      </c>
      <c r="C32" s="10">
        <f>C33*4%</f>
        <v>200000</v>
      </c>
      <c r="E32" s="9">
        <v>2</v>
      </c>
      <c r="F32" s="9" t="s">
        <v>69</v>
      </c>
      <c r="G32" s="9">
        <v>5</v>
      </c>
      <c r="H32" s="10" t="s">
        <v>69</v>
      </c>
      <c r="I32" s="10">
        <f>C25*33%</f>
        <v>412500</v>
      </c>
    </row>
    <row r="33" spans="1:8" ht="18" customHeight="1">
      <c r="A33" s="5" t="s">
        <v>4</v>
      </c>
      <c r="B33" s="22"/>
      <c r="C33" s="12">
        <v>5000000</v>
      </c>
      <c r="F33" s="20"/>
      <c r="G33" s="20"/>
      <c r="H33" s="20"/>
    </row>
  </sheetData>
  <sheetProtection/>
  <mergeCells count="6">
    <mergeCell ref="F30:G30"/>
    <mergeCell ref="H30:I30"/>
    <mergeCell ref="F3:G3"/>
    <mergeCell ref="H3:I3"/>
    <mergeCell ref="F24:G24"/>
    <mergeCell ref="H24:I24"/>
  </mergeCells>
  <printOptions horizontalCentered="1" verticalCentered="1"/>
  <pageMargins left="0.28" right="0.1968503937007874" top="0.2755905511811024" bottom="0.2755905511811024" header="0" footer="0"/>
  <pageSetup horizontalDpi="300" verticalDpi="3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zoomScalePageLayoutView="0" workbookViewId="0" topLeftCell="A1">
      <selection activeCell="N4" sqref="N4"/>
    </sheetView>
  </sheetViews>
  <sheetFormatPr defaultColWidth="9.140625" defaultRowHeight="12.75"/>
  <cols>
    <col min="1" max="1" width="23.7109375" style="38" customWidth="1"/>
    <col min="2" max="2" width="7.8515625" style="37" customWidth="1"/>
    <col min="3" max="3" width="10.28125" style="39" customWidth="1"/>
    <col min="4" max="4" width="6.8515625" style="37" customWidth="1"/>
    <col min="5" max="5" width="11.00390625" style="37" customWidth="1"/>
    <col min="6" max="6" width="5.7109375" style="37" customWidth="1"/>
    <col min="7" max="7" width="9.140625" style="37" customWidth="1"/>
    <col min="8" max="8" width="8.140625" style="37" bestFit="1" customWidth="1"/>
    <col min="9" max="9" width="13.57421875" style="37" customWidth="1"/>
    <col min="10" max="12" width="9.140625" style="36" customWidth="1"/>
    <col min="13" max="13" width="11.7109375" style="36" bestFit="1" customWidth="1"/>
    <col min="14" max="16384" width="9.140625" style="36" customWidth="1"/>
  </cols>
  <sheetData>
    <row r="1" spans="2:9" s="30" customFormat="1" ht="33" customHeight="1">
      <c r="B1" s="1"/>
      <c r="C1" s="1"/>
      <c r="E1" s="2" t="s">
        <v>298</v>
      </c>
      <c r="G1" s="1"/>
      <c r="H1" s="1"/>
      <c r="I1" s="1"/>
    </row>
    <row r="2" spans="2:9" s="30" customFormat="1" ht="29.25" customHeight="1">
      <c r="B2" s="3"/>
      <c r="C2" s="3"/>
      <c r="E2" s="4" t="s">
        <v>299</v>
      </c>
      <c r="G2" s="3"/>
      <c r="H2" s="3"/>
      <c r="I2" s="3"/>
    </row>
    <row r="3" spans="1:13" s="34" customFormat="1" ht="27" customHeight="1">
      <c r="A3" s="31" t="s">
        <v>0</v>
      </c>
      <c r="B3" s="32" t="s">
        <v>1</v>
      </c>
      <c r="C3" s="32" t="s">
        <v>22</v>
      </c>
      <c r="D3" s="32" t="s">
        <v>2</v>
      </c>
      <c r="E3" s="32" t="s">
        <v>3</v>
      </c>
      <c r="F3" s="232" t="s">
        <v>23</v>
      </c>
      <c r="G3" s="233"/>
      <c r="H3" s="234" t="s">
        <v>24</v>
      </c>
      <c r="I3" s="235"/>
      <c r="J3" s="142" t="s">
        <v>51</v>
      </c>
      <c r="K3" s="33"/>
      <c r="M3" s="33"/>
    </row>
    <row r="4" spans="1:10" s="35" customFormat="1" ht="18" customHeight="1">
      <c r="A4" s="13" t="s">
        <v>18</v>
      </c>
      <c r="B4" s="25">
        <v>8.6</v>
      </c>
      <c r="C4" s="45">
        <v>22</v>
      </c>
      <c r="D4" s="45">
        <v>16</v>
      </c>
      <c r="E4" s="15"/>
      <c r="F4" s="16">
        <v>1</v>
      </c>
      <c r="G4" s="16">
        <v>10</v>
      </c>
      <c r="H4" s="9">
        <v>1</v>
      </c>
      <c r="I4" s="16">
        <f>C25</f>
        <v>1250000</v>
      </c>
      <c r="J4" s="143">
        <f aca="true" t="shared" si="0" ref="J4:J21">ROUND(D4*18/9,0)</f>
        <v>32</v>
      </c>
    </row>
    <row r="5" spans="1:10" s="35" customFormat="1" ht="18" customHeight="1">
      <c r="A5" s="13" t="s">
        <v>17</v>
      </c>
      <c r="B5" s="25">
        <v>9.8</v>
      </c>
      <c r="C5" s="8">
        <v>20</v>
      </c>
      <c r="D5" s="45">
        <v>16</v>
      </c>
      <c r="E5" s="15" t="s">
        <v>282</v>
      </c>
      <c r="F5" s="17">
        <v>2</v>
      </c>
      <c r="G5" s="17">
        <v>8</v>
      </c>
      <c r="H5" s="16">
        <v>2</v>
      </c>
      <c r="I5" s="16">
        <v>1300000</v>
      </c>
      <c r="J5" s="143">
        <f t="shared" si="0"/>
        <v>32</v>
      </c>
    </row>
    <row r="6" spans="1:10" s="35" customFormat="1" ht="18" customHeight="1">
      <c r="A6" s="18" t="s">
        <v>35</v>
      </c>
      <c r="B6" s="27">
        <v>16.1</v>
      </c>
      <c r="C6" s="14">
        <v>19</v>
      </c>
      <c r="D6" s="45">
        <v>18</v>
      </c>
      <c r="E6" s="15"/>
      <c r="F6" s="16">
        <v>3</v>
      </c>
      <c r="G6" s="16">
        <v>6</v>
      </c>
      <c r="H6" s="16">
        <v>3</v>
      </c>
      <c r="I6" s="16">
        <f>C27</f>
        <v>750000</v>
      </c>
      <c r="J6" s="143">
        <f t="shared" si="0"/>
        <v>36</v>
      </c>
    </row>
    <row r="7" spans="1:10" s="35" customFormat="1" ht="18" customHeight="1">
      <c r="A7" s="13" t="s">
        <v>49</v>
      </c>
      <c r="B7" s="25">
        <v>23.7</v>
      </c>
      <c r="C7" s="14">
        <v>16</v>
      </c>
      <c r="D7" s="40">
        <v>19</v>
      </c>
      <c r="E7" s="9"/>
      <c r="F7" s="9">
        <v>4</v>
      </c>
      <c r="G7" s="9">
        <v>5</v>
      </c>
      <c r="H7" s="9">
        <v>4</v>
      </c>
      <c r="I7" s="16">
        <f>C28</f>
        <v>600000</v>
      </c>
      <c r="J7" s="143">
        <f t="shared" si="0"/>
        <v>38</v>
      </c>
    </row>
    <row r="8" spans="1:10" s="35" customFormat="1" ht="18" customHeight="1">
      <c r="A8" s="13" t="s">
        <v>32</v>
      </c>
      <c r="B8" s="25">
        <v>8.5</v>
      </c>
      <c r="C8" s="14">
        <v>15</v>
      </c>
      <c r="D8" s="45">
        <v>15</v>
      </c>
      <c r="E8" s="15"/>
      <c r="F8" s="16">
        <v>5</v>
      </c>
      <c r="G8" s="16">
        <v>4</v>
      </c>
      <c r="H8" s="16">
        <v>5</v>
      </c>
      <c r="I8" s="16">
        <f>C29</f>
        <v>500000</v>
      </c>
      <c r="J8" s="143">
        <f t="shared" si="0"/>
        <v>30</v>
      </c>
    </row>
    <row r="9" spans="1:10" s="35" customFormat="1" ht="18" customHeight="1">
      <c r="A9" s="13" t="s">
        <v>8</v>
      </c>
      <c r="B9" s="26">
        <v>10.6</v>
      </c>
      <c r="C9" s="14">
        <v>14</v>
      </c>
      <c r="D9" s="45">
        <v>14</v>
      </c>
      <c r="E9" s="15"/>
      <c r="F9" s="9">
        <v>6</v>
      </c>
      <c r="G9" s="9">
        <v>3</v>
      </c>
      <c r="H9" s="16" t="s">
        <v>80</v>
      </c>
      <c r="I9" s="10">
        <v>300000</v>
      </c>
      <c r="J9" s="143">
        <f t="shared" si="0"/>
        <v>28</v>
      </c>
    </row>
    <row r="10" spans="1:10" s="35" customFormat="1" ht="18" customHeight="1">
      <c r="A10" s="13" t="s">
        <v>33</v>
      </c>
      <c r="B10" s="25">
        <v>17.7</v>
      </c>
      <c r="C10" s="14">
        <v>14</v>
      </c>
      <c r="D10" s="45">
        <v>20</v>
      </c>
      <c r="E10" s="42"/>
      <c r="F10" s="42">
        <v>7</v>
      </c>
      <c r="G10" s="42">
        <v>2</v>
      </c>
      <c r="H10" s="16" t="s">
        <v>80</v>
      </c>
      <c r="I10" s="10">
        <v>300000</v>
      </c>
      <c r="J10" s="143">
        <f t="shared" si="0"/>
        <v>40</v>
      </c>
    </row>
    <row r="11" spans="1:10" s="35" customFormat="1" ht="18" customHeight="1">
      <c r="A11" s="13" t="s">
        <v>27</v>
      </c>
      <c r="B11" s="26">
        <v>21.6</v>
      </c>
      <c r="C11" s="14">
        <v>14</v>
      </c>
      <c r="D11" s="45">
        <v>20</v>
      </c>
      <c r="E11" s="15"/>
      <c r="F11" s="16">
        <v>8</v>
      </c>
      <c r="G11" s="16">
        <v>1</v>
      </c>
      <c r="H11" s="16" t="s">
        <v>80</v>
      </c>
      <c r="I11" s="10">
        <v>300000</v>
      </c>
      <c r="J11" s="143">
        <f t="shared" si="0"/>
        <v>40</v>
      </c>
    </row>
    <row r="12" spans="1:10" s="35" customFormat="1" ht="18" customHeight="1">
      <c r="A12" s="13" t="s">
        <v>16</v>
      </c>
      <c r="B12" s="25">
        <v>5.7</v>
      </c>
      <c r="C12" s="8">
        <v>13</v>
      </c>
      <c r="D12" s="45">
        <v>14</v>
      </c>
      <c r="E12" s="15"/>
      <c r="F12" s="16"/>
      <c r="G12" s="16"/>
      <c r="H12" s="16"/>
      <c r="I12" s="10"/>
      <c r="J12" s="143">
        <f t="shared" si="0"/>
        <v>28</v>
      </c>
    </row>
    <row r="13" spans="1:10" s="35" customFormat="1" ht="18" customHeight="1">
      <c r="A13" s="13" t="s">
        <v>13</v>
      </c>
      <c r="B13" s="25">
        <v>17.9</v>
      </c>
      <c r="C13" s="14">
        <v>13</v>
      </c>
      <c r="D13" s="45">
        <v>19</v>
      </c>
      <c r="E13" s="15"/>
      <c r="F13" s="16"/>
      <c r="G13" s="16"/>
      <c r="H13" s="9"/>
      <c r="I13" s="10"/>
      <c r="J13" s="143">
        <f t="shared" si="0"/>
        <v>38</v>
      </c>
    </row>
    <row r="14" spans="1:13" s="35" customFormat="1" ht="18" customHeight="1">
      <c r="A14" s="13" t="s">
        <v>15</v>
      </c>
      <c r="B14" s="25">
        <v>21.4</v>
      </c>
      <c r="C14" s="14">
        <v>13</v>
      </c>
      <c r="D14" s="45">
        <v>19</v>
      </c>
      <c r="E14" s="15"/>
      <c r="F14" s="16"/>
      <c r="G14" s="16"/>
      <c r="H14" s="16"/>
      <c r="I14" s="10"/>
      <c r="J14" s="143">
        <f t="shared" si="0"/>
        <v>38</v>
      </c>
      <c r="M14" s="180"/>
    </row>
    <row r="15" spans="1:10" s="35" customFormat="1" ht="18" customHeight="1">
      <c r="A15" s="13" t="s">
        <v>34</v>
      </c>
      <c r="B15" s="25">
        <v>24.2</v>
      </c>
      <c r="C15" s="14">
        <v>12</v>
      </c>
      <c r="D15" s="45">
        <v>19</v>
      </c>
      <c r="E15" s="15"/>
      <c r="F15" s="16"/>
      <c r="G15" s="16"/>
      <c r="H15" s="16"/>
      <c r="I15" s="16"/>
      <c r="J15" s="143">
        <f t="shared" si="0"/>
        <v>38</v>
      </c>
    </row>
    <row r="16" spans="1:10" s="35" customFormat="1" ht="18" customHeight="1">
      <c r="A16" s="13" t="s">
        <v>11</v>
      </c>
      <c r="B16" s="26">
        <v>19</v>
      </c>
      <c r="C16" s="14">
        <v>8</v>
      </c>
      <c r="D16" s="45">
        <v>21</v>
      </c>
      <c r="E16" s="15"/>
      <c r="F16" s="16"/>
      <c r="G16" s="16"/>
      <c r="H16" s="16"/>
      <c r="I16" s="10"/>
      <c r="J16" s="143">
        <f t="shared" si="0"/>
        <v>42</v>
      </c>
    </row>
    <row r="17" spans="1:10" s="35" customFormat="1" ht="18" customHeight="1">
      <c r="A17" s="18" t="s">
        <v>19</v>
      </c>
      <c r="B17" s="27">
        <v>7.9</v>
      </c>
      <c r="C17" s="14"/>
      <c r="D17" s="45"/>
      <c r="E17" s="15"/>
      <c r="F17" s="16"/>
      <c r="G17" s="16"/>
      <c r="H17" s="16"/>
      <c r="I17" s="10"/>
      <c r="J17" s="143">
        <f t="shared" si="0"/>
        <v>0</v>
      </c>
    </row>
    <row r="18" spans="1:10" s="35" customFormat="1" ht="18" customHeight="1">
      <c r="A18" s="13" t="s">
        <v>12</v>
      </c>
      <c r="B18" s="25">
        <v>9.8</v>
      </c>
      <c r="C18" s="14"/>
      <c r="D18" s="40"/>
      <c r="E18" s="9"/>
      <c r="F18" s="9"/>
      <c r="G18" s="9"/>
      <c r="H18" s="9"/>
      <c r="I18" s="10"/>
      <c r="J18" s="143">
        <f t="shared" si="0"/>
        <v>0</v>
      </c>
    </row>
    <row r="19" spans="1:10" ht="18" customHeight="1">
      <c r="A19" s="13" t="s">
        <v>10</v>
      </c>
      <c r="B19" s="25">
        <v>16.9</v>
      </c>
      <c r="C19" s="14"/>
      <c r="D19" s="40"/>
      <c r="E19" s="9"/>
      <c r="F19" s="9"/>
      <c r="G19" s="9"/>
      <c r="H19" s="9"/>
      <c r="I19" s="16"/>
      <c r="J19" s="143">
        <f t="shared" si="0"/>
        <v>0</v>
      </c>
    </row>
    <row r="20" spans="1:10" ht="18" customHeight="1">
      <c r="A20" s="13" t="s">
        <v>25</v>
      </c>
      <c r="B20" s="26">
        <v>29</v>
      </c>
      <c r="C20" s="14"/>
      <c r="D20" s="45"/>
      <c r="E20" s="15"/>
      <c r="F20" s="16"/>
      <c r="G20" s="16"/>
      <c r="H20" s="16"/>
      <c r="I20" s="10"/>
      <c r="J20" s="143">
        <f t="shared" si="0"/>
        <v>0</v>
      </c>
    </row>
    <row r="21" spans="1:10" ht="18" customHeight="1">
      <c r="A21" s="18" t="s">
        <v>56</v>
      </c>
      <c r="B21" s="27">
        <v>33</v>
      </c>
      <c r="C21" s="14"/>
      <c r="D21" s="45"/>
      <c r="E21" s="15"/>
      <c r="F21" s="16"/>
      <c r="G21" s="16"/>
      <c r="H21" s="16"/>
      <c r="I21" s="10"/>
      <c r="J21" s="143">
        <f t="shared" si="0"/>
        <v>0</v>
      </c>
    </row>
    <row r="22" spans="1:9" ht="29.25" customHeight="1" thickBot="1">
      <c r="A22" s="19"/>
      <c r="B22" s="20"/>
      <c r="C22" s="21"/>
      <c r="D22" s="20"/>
      <c r="E22" s="21">
        <f>C31</f>
        <v>300000</v>
      </c>
      <c r="F22" s="20"/>
      <c r="G22" s="20"/>
      <c r="H22" s="20"/>
      <c r="I22" s="141">
        <f>SUM(I4:I21)</f>
        <v>5300000</v>
      </c>
    </row>
    <row r="23" spans="1:8" ht="18" customHeight="1" thickTop="1">
      <c r="A23" s="19"/>
      <c r="B23" s="20"/>
      <c r="C23" s="21"/>
      <c r="D23" s="20"/>
      <c r="E23" s="20"/>
      <c r="F23" s="20"/>
      <c r="G23" s="20"/>
      <c r="H23" s="20"/>
    </row>
    <row r="24" spans="1:9" ht="18" customHeight="1">
      <c r="A24" s="8" t="s">
        <v>7</v>
      </c>
      <c r="B24" s="9" t="s">
        <v>6</v>
      </c>
      <c r="C24" s="9" t="s">
        <v>5</v>
      </c>
      <c r="E24" s="9" t="s">
        <v>65</v>
      </c>
      <c r="F24" s="230" t="s">
        <v>6</v>
      </c>
      <c r="G24" s="230"/>
      <c r="H24" s="230" t="s">
        <v>66</v>
      </c>
      <c r="I24" s="230"/>
    </row>
    <row r="25" spans="1:9" ht="18" customHeight="1">
      <c r="A25" s="6" t="s">
        <v>38</v>
      </c>
      <c r="B25" s="8">
        <v>10</v>
      </c>
      <c r="C25" s="10">
        <f>C33*25%</f>
        <v>1250000</v>
      </c>
      <c r="D25" s="36"/>
      <c r="E25" s="9">
        <v>1</v>
      </c>
      <c r="F25" s="9" t="s">
        <v>67</v>
      </c>
      <c r="G25" s="9">
        <v>10</v>
      </c>
      <c r="H25" s="10" t="s">
        <v>67</v>
      </c>
      <c r="I25" s="10">
        <f>C33*20%</f>
        <v>1000000</v>
      </c>
    </row>
    <row r="26" spans="1:9" ht="18" customHeight="1">
      <c r="A26" s="7" t="s">
        <v>39</v>
      </c>
      <c r="B26" s="9">
        <v>8</v>
      </c>
      <c r="C26" s="10">
        <f>C33*20%</f>
        <v>1000000</v>
      </c>
      <c r="D26" s="36"/>
      <c r="E26" s="9">
        <v>2</v>
      </c>
      <c r="F26" s="9" t="s">
        <v>67</v>
      </c>
      <c r="G26" s="9">
        <v>6</v>
      </c>
      <c r="H26" s="10" t="s">
        <v>67</v>
      </c>
      <c r="I26" s="10">
        <f>C33*15%</f>
        <v>750000</v>
      </c>
    </row>
    <row r="27" spans="1:9" ht="18" customHeight="1">
      <c r="A27" s="7" t="s">
        <v>40</v>
      </c>
      <c r="B27" s="9">
        <v>6</v>
      </c>
      <c r="C27" s="10">
        <f>C33*15%</f>
        <v>750000</v>
      </c>
      <c r="D27" s="36"/>
      <c r="E27" s="9">
        <v>3</v>
      </c>
      <c r="F27" s="9" t="s">
        <v>67</v>
      </c>
      <c r="G27" s="9">
        <v>4</v>
      </c>
      <c r="H27" s="10" t="s">
        <v>67</v>
      </c>
      <c r="I27" s="10">
        <f>C33*10%</f>
        <v>500000</v>
      </c>
    </row>
    <row r="28" spans="1:9" ht="18" customHeight="1">
      <c r="A28" s="7" t="s">
        <v>41</v>
      </c>
      <c r="B28" s="9">
        <v>5</v>
      </c>
      <c r="C28" s="10">
        <f>C33*12%</f>
        <v>600000</v>
      </c>
      <c r="D28" s="36"/>
      <c r="E28" s="9">
        <v>4</v>
      </c>
      <c r="F28" s="9" t="s">
        <v>67</v>
      </c>
      <c r="G28" s="9">
        <v>2</v>
      </c>
      <c r="H28" s="10" t="s">
        <v>67</v>
      </c>
      <c r="I28" s="10">
        <f>C33*5%</f>
        <v>250000</v>
      </c>
    </row>
    <row r="29" spans="1:9" ht="18" customHeight="1">
      <c r="A29" s="7" t="s">
        <v>42</v>
      </c>
      <c r="B29" s="9">
        <v>4</v>
      </c>
      <c r="C29" s="10">
        <f>C33*10%</f>
        <v>500000</v>
      </c>
      <c r="E29" s="36"/>
      <c r="F29" s="36"/>
      <c r="G29" s="46"/>
      <c r="H29" s="47"/>
      <c r="I29" s="47"/>
    </row>
    <row r="30" spans="1:9" ht="18" customHeight="1">
      <c r="A30" s="7" t="s">
        <v>43</v>
      </c>
      <c r="B30" s="9">
        <v>3</v>
      </c>
      <c r="C30" s="10">
        <f>C33*8%</f>
        <v>400000</v>
      </c>
      <c r="E30" s="9" t="s">
        <v>68</v>
      </c>
      <c r="F30" s="230" t="s">
        <v>6</v>
      </c>
      <c r="G30" s="230"/>
      <c r="H30" s="231" t="s">
        <v>66</v>
      </c>
      <c r="I30" s="231"/>
    </row>
    <row r="31" spans="1:9" ht="18" customHeight="1">
      <c r="A31" s="7" t="s">
        <v>44</v>
      </c>
      <c r="B31" s="9">
        <v>2</v>
      </c>
      <c r="C31" s="10">
        <f>C33*6%</f>
        <v>300000</v>
      </c>
      <c r="E31" s="9">
        <v>1</v>
      </c>
      <c r="F31" s="9" t="s">
        <v>71</v>
      </c>
      <c r="G31" s="9">
        <v>10</v>
      </c>
      <c r="H31" s="10" t="s">
        <v>71</v>
      </c>
      <c r="I31" s="10">
        <f>C25*67%</f>
        <v>837500</v>
      </c>
    </row>
    <row r="32" spans="1:9" ht="18" customHeight="1">
      <c r="A32" s="7" t="s">
        <v>45</v>
      </c>
      <c r="B32" s="9">
        <v>1</v>
      </c>
      <c r="C32" s="10">
        <f>C33*4%</f>
        <v>200000</v>
      </c>
      <c r="E32" s="9">
        <v>2</v>
      </c>
      <c r="F32" s="9" t="s">
        <v>69</v>
      </c>
      <c r="G32" s="9">
        <v>5</v>
      </c>
      <c r="H32" s="10" t="s">
        <v>69</v>
      </c>
      <c r="I32" s="10">
        <f>C25*33%</f>
        <v>412500</v>
      </c>
    </row>
    <row r="33" spans="1:8" ht="18" customHeight="1">
      <c r="A33" s="5" t="s">
        <v>4</v>
      </c>
      <c r="B33" s="22"/>
      <c r="C33" s="12">
        <v>5000000</v>
      </c>
      <c r="F33" s="20"/>
      <c r="G33" s="20"/>
      <c r="H33" s="20"/>
    </row>
  </sheetData>
  <sheetProtection/>
  <mergeCells count="6">
    <mergeCell ref="F30:G30"/>
    <mergeCell ref="H30:I30"/>
    <mergeCell ref="F3:G3"/>
    <mergeCell ref="H3:I3"/>
    <mergeCell ref="F24:G24"/>
    <mergeCell ref="H24:I24"/>
  </mergeCells>
  <printOptions horizontalCentered="1" verticalCentered="1"/>
  <pageMargins left="0.28" right="0.1968503937007874" top="0.2755905511811024" bottom="0.2755905511811024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 skilte A/S</dc:creator>
  <cp:keywords/>
  <dc:description/>
  <cp:lastModifiedBy>EH SKILTE</cp:lastModifiedBy>
  <cp:lastPrinted>2008-10-11T15:55:47Z</cp:lastPrinted>
  <dcterms:created xsi:type="dcterms:W3CDTF">2006-03-17T14:01:46Z</dcterms:created>
  <dcterms:modified xsi:type="dcterms:W3CDTF">2008-10-11T16:12:41Z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