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15" windowHeight="12120" activeTab="6"/>
  </bookViews>
  <sheets>
    <sheet name="Samlet Stilling" sheetId="1" r:id="rId1"/>
    <sheet name="Money" sheetId="2" r:id="rId2"/>
    <sheet name="Point" sheetId="3" r:id="rId3"/>
    <sheet name="Puts" sheetId="4" r:id="rId4"/>
    <sheet name="Tæt-flag" sheetId="5" r:id="rId5"/>
    <sheet name="Webm" sheetId="6" r:id="rId6"/>
    <sheet name="Finale 25-9" sheetId="7" r:id="rId7"/>
    <sheet name="23-9" sheetId="8" r:id="rId8"/>
    <sheet name="16-9" sheetId="9" r:id="rId9"/>
    <sheet name="9-9" sheetId="10" r:id="rId10"/>
    <sheet name="2-9" sheetId="11" r:id="rId11"/>
    <sheet name="26-8" sheetId="12" r:id="rId12"/>
    <sheet name="19-8" sheetId="13" r:id="rId13"/>
    <sheet name="14-8b" sheetId="14" r:id="rId14"/>
    <sheet name="14-8a" sheetId="15" r:id="rId15"/>
    <sheet name="12-8" sheetId="16" r:id="rId16"/>
    <sheet name="5-8" sheetId="17" r:id="rId17"/>
    <sheet name="29-7" sheetId="18" r:id="rId18"/>
    <sheet name="22-7" sheetId="19" r:id="rId19"/>
    <sheet name="15-7" sheetId="20" r:id="rId20"/>
    <sheet name="8-7" sheetId="21" r:id="rId21"/>
    <sheet name="1-7" sheetId="22" r:id="rId22"/>
    <sheet name="24-6" sheetId="23" r:id="rId23"/>
    <sheet name="17-6" sheetId="24" r:id="rId24"/>
    <sheet name="10-6" sheetId="25" r:id="rId25"/>
    <sheet name="3-6" sheetId="26" r:id="rId26"/>
    <sheet name="27-5" sheetId="27" r:id="rId27"/>
    <sheet name="20-5" sheetId="28" r:id="rId28"/>
    <sheet name="13-5" sheetId="29" r:id="rId29"/>
    <sheet name="7-5b" sheetId="30" r:id="rId30"/>
    <sheet name="7-5a" sheetId="31" r:id="rId31"/>
    <sheet name="29-4" sheetId="32" r:id="rId32"/>
    <sheet name="22-4" sheetId="33" r:id="rId33"/>
    <sheet name="15-4" sheetId="34" r:id="rId34"/>
    <sheet name="8-4" sheetId="35" r:id="rId35"/>
    <sheet name="1-4" sheetId="36" r:id="rId36"/>
    <sheet name="25-3" sheetId="37" r:id="rId37"/>
  </sheets>
  <definedNames>
    <definedName name="_xlnm._FilterDatabase" localSheetId="1" hidden="1">'Money'!$C$2:$C$20</definedName>
    <definedName name="_xlnm._FilterDatabase" localSheetId="2" hidden="1">'Point'!$C$2:$C$26</definedName>
    <definedName name="_xlnm._FilterDatabase" localSheetId="3" hidden="1">'Puts'!$C$2:$C$26</definedName>
    <definedName name="_xlnm._FilterDatabase" localSheetId="4" hidden="1">'Tæt-flag'!$C$2:$C$32</definedName>
    <definedName name="_xlnm.Print_Area" localSheetId="24">'10-6'!$A$1:$O$29</definedName>
    <definedName name="_xlnm.Print_Area" localSheetId="15">'12-8'!$A$1:$O$29</definedName>
    <definedName name="_xlnm.Print_Area" localSheetId="28">'13-5'!$A$1:$O$29</definedName>
    <definedName name="_xlnm.Print_Area" localSheetId="35">'1-4'!$A$1:$O$29</definedName>
    <definedName name="_xlnm.Print_Area" localSheetId="14">'14-8a'!$A$1:$O$29</definedName>
    <definedName name="_xlnm.Print_Area" localSheetId="13">'14-8b'!$A$1:$O$29</definedName>
    <definedName name="_xlnm.Print_Area" localSheetId="33">'15-4'!$A$1:$O$29</definedName>
    <definedName name="_xlnm.Print_Area" localSheetId="19">'15-7'!$A$1:$O$29</definedName>
    <definedName name="_xlnm.Print_Area" localSheetId="8">'16-9'!$A$1:$O$29</definedName>
    <definedName name="_xlnm.Print_Area" localSheetId="21">'1-7'!$A$1:$O$29</definedName>
    <definedName name="_xlnm.Print_Area" localSheetId="23">'17-6'!$A$1:$O$29</definedName>
    <definedName name="_xlnm.Print_Area" localSheetId="12">'19-8'!$A$1:$O$29</definedName>
    <definedName name="_xlnm.Print_Area" localSheetId="27">'20-5'!$A$1:$O$29</definedName>
    <definedName name="_xlnm.Print_Area" localSheetId="32">'22-4'!$A$1:$O$29</definedName>
    <definedName name="_xlnm.Print_Area" localSheetId="18">'22-7'!$A$1:$O$29</definedName>
    <definedName name="_xlnm.Print_Area" localSheetId="7">'23-9'!$A$1:$O$29</definedName>
    <definedName name="_xlnm.Print_Area" localSheetId="22">'24-6'!$A$1:$O$29</definedName>
    <definedName name="_xlnm.Print_Area" localSheetId="36">'25-3'!$A$1:$O$29</definedName>
    <definedName name="_xlnm.Print_Area" localSheetId="11">'26-8'!$A$1:$O$29</definedName>
    <definedName name="_xlnm.Print_Area" localSheetId="26">'27-5'!$A$1:$O$29</definedName>
    <definedName name="_xlnm.Print_Area" localSheetId="10">'2-9'!$A$1:$O$29</definedName>
    <definedName name="_xlnm.Print_Area" localSheetId="31">'29-4'!$A$1:$O$29</definedName>
    <definedName name="_xlnm.Print_Area" localSheetId="17">'29-7'!$A$1:$O$29</definedName>
    <definedName name="_xlnm.Print_Area" localSheetId="25">'3-6'!$A$1:$O$29</definedName>
    <definedName name="_xlnm.Print_Area" localSheetId="16">'5-8'!$A$1:$O$29</definedName>
    <definedName name="_xlnm.Print_Area" localSheetId="30">'7-5a'!$A$1:$O$29</definedName>
    <definedName name="_xlnm.Print_Area" localSheetId="29">'7-5b'!$A$1:$O$29</definedName>
    <definedName name="_xlnm.Print_Area" localSheetId="34">'8-4'!$A$1:$O$29</definedName>
    <definedName name="_xlnm.Print_Area" localSheetId="20">'8-7'!$A$1:$O$29</definedName>
    <definedName name="_xlnm.Print_Area" localSheetId="9">'9-9'!$A$1:$O$29</definedName>
    <definedName name="_xlnm.Print_Area" localSheetId="6">'Finale 25-9'!$A$1:$O$29</definedName>
    <definedName name="_xlnm.Print_Area" localSheetId="1">'Money'!$B$1:$AE$23</definedName>
    <definedName name="_xlnm.Print_Area" localSheetId="2">'Point'!$B$1:$BM$30</definedName>
    <definedName name="_xlnm.Print_Area" localSheetId="3">'Puts'!$B$1:$AJ$29</definedName>
    <definedName name="_xlnm.Print_Area" localSheetId="4">'Tæt-flag'!$B$1:$E$42</definedName>
  </definedNames>
  <calcPr fullCalcOnLoad="1"/>
</workbook>
</file>

<file path=xl/sharedStrings.xml><?xml version="1.0" encoding="utf-8"?>
<sst xmlns="http://schemas.openxmlformats.org/spreadsheetml/2006/main" count="2407" uniqueCount="296">
  <si>
    <t>Spiller</t>
  </si>
  <si>
    <t>HCP</t>
  </si>
  <si>
    <t>Puts</t>
  </si>
  <si>
    <t>Præmiesum i $:</t>
  </si>
  <si>
    <t>$</t>
  </si>
  <si>
    <t>Point</t>
  </si>
  <si>
    <t>Placering</t>
  </si>
  <si>
    <t>Slag / point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</si>
  <si>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</si>
  <si>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</si>
  <si>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</si>
  <si>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</si>
  <si>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</si>
  <si>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</si>
  <si>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</si>
  <si>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</si>
  <si>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Makker</t>
  </si>
  <si>
    <t>Money</t>
  </si>
  <si>
    <t>2 x</t>
  </si>
  <si>
    <t>Hold</t>
  </si>
  <si>
    <t>4x</t>
  </si>
  <si>
    <t>3x</t>
  </si>
  <si>
    <t>POINT</t>
  </si>
  <si>
    <t>MONEY</t>
  </si>
  <si>
    <t>PUTS</t>
  </si>
  <si>
    <t>NÆRMEST FLAGET</t>
  </si>
  <si>
    <t>Inngolf Banerekorder:</t>
  </si>
  <si>
    <t>Skoven-Sletten: Dan 75 slag 24/3-05      Sletten-Ådalen: Stig 74 slag 21/7-05      Ådalen-Skoven: Dan 78 slag 28/7-05</t>
  </si>
  <si>
    <t>Samlet</t>
  </si>
  <si>
    <t>Gen.snit</t>
  </si>
  <si>
    <t>Med 37 puts</t>
  </si>
  <si>
    <t>Runder tæller</t>
  </si>
  <si>
    <t>Søtste</t>
  </si>
  <si>
    <t>Når der spilles mindre end 18 huller</t>
  </si>
  <si>
    <t xml:space="preserve"> - udregnes put antal ud fra gennemsnittet af de spillede huller</t>
  </si>
  <si>
    <t xml:space="preserve">                Tættest Flaget</t>
  </si>
  <si>
    <t>Længste Drive</t>
  </si>
  <si>
    <t>Hul</t>
  </si>
  <si>
    <t>Dato</t>
  </si>
  <si>
    <t>Bane</t>
  </si>
  <si>
    <t>Total</t>
  </si>
  <si>
    <t>CLOSEST PIN</t>
  </si>
  <si>
    <t>Bredde i Excel</t>
  </si>
  <si>
    <t>Bredde i pixels</t>
  </si>
  <si>
    <t>Kolone</t>
  </si>
  <si>
    <t>En "bredde" i Excel = pixels</t>
  </si>
  <si>
    <t>Tællende</t>
  </si>
  <si>
    <t>Min. tællende</t>
  </si>
  <si>
    <t>De 18 bedste resultater tæller, resten udgår (feltet markeret med rød baggrund)</t>
  </si>
  <si>
    <t>De dårligste streges (markeret med rød baggrund) hvis man har spillet over 18 runder.</t>
  </si>
  <si>
    <t>LÆNGSTE DRIVE</t>
  </si>
  <si>
    <t>LONGEST DRIVE</t>
  </si>
  <si>
    <t>Afstand i m</t>
  </si>
  <si>
    <t>Per Nørsten</t>
  </si>
  <si>
    <t>Carsten Lund</t>
  </si>
  <si>
    <t>Kristian Pedersen</t>
  </si>
  <si>
    <t>Sign on fee          + $-præmie</t>
  </si>
  <si>
    <t>Tættest Flaget</t>
  </si>
  <si>
    <t>Jesper Heiberg</t>
  </si>
  <si>
    <t>Jesper Nielsen</t>
  </si>
  <si>
    <t>Per Jakobsen</t>
  </si>
  <si>
    <t>Carsten Dahl</t>
  </si>
  <si>
    <t>26-9 Finale</t>
  </si>
  <si>
    <t xml:space="preserve">    Puts</t>
  </si>
  <si>
    <t>Matchplay</t>
  </si>
  <si>
    <t xml:space="preserve"> Inngolf Ranking</t>
  </si>
  <si>
    <t>Manglende runder op til 18 udregnet efter 37 puts!</t>
  </si>
  <si>
    <t>Money List</t>
  </si>
  <si>
    <t>Kontrol:</t>
  </si>
  <si>
    <t>Største</t>
  </si>
  <si>
    <t>MATCH PLAY</t>
  </si>
  <si>
    <t>Michael Heiberg</t>
  </si>
  <si>
    <t>Robin Thybo</t>
  </si>
  <si>
    <t>Morten Clausen</t>
  </si>
  <si>
    <t>Finn Ewert</t>
  </si>
  <si>
    <t>Børge Heiberg</t>
  </si>
  <si>
    <t>Bo Hansen</t>
  </si>
  <si>
    <t>Erik Pedersen</t>
  </si>
  <si>
    <t>Henning Vestergaard</t>
  </si>
  <si>
    <t>Ib Bruun</t>
  </si>
  <si>
    <t>Ivar Jakobsen</t>
  </si>
  <si>
    <t>John Sørensen</t>
  </si>
  <si>
    <t>Kaj Thiesen</t>
  </si>
  <si>
    <t>Søren Brodersen</t>
  </si>
  <si>
    <t>Thorkild Jensen</t>
  </si>
  <si>
    <t>Torben Christiansen</t>
  </si>
  <si>
    <t>Torben Jacobsen</t>
  </si>
  <si>
    <t>Arnold Palmer Invitational</t>
  </si>
  <si>
    <t>Tæt. Flag ($= 7. pl)</t>
  </si>
  <si>
    <t>Shell Houston Open</t>
  </si>
  <si>
    <t>Inngolf PGA Tour 2010 - Torsdag den 25/3 - 11 huller Stableford - Skoven-Setten</t>
  </si>
  <si>
    <t>Inngolf PGA Tour 2010 - Torsdag den 1/4 - 18 huller Chicago - Skoven-Setten</t>
  </si>
  <si>
    <t>Masters Tournament</t>
  </si>
  <si>
    <t>25-3</t>
  </si>
  <si>
    <t>1-4</t>
  </si>
  <si>
    <t>8-4</t>
  </si>
  <si>
    <t>15-4</t>
  </si>
  <si>
    <t>22-4</t>
  </si>
  <si>
    <t>29-4</t>
  </si>
  <si>
    <t>7-5-a</t>
  </si>
  <si>
    <t>7-5-b</t>
  </si>
  <si>
    <t>13-5</t>
  </si>
  <si>
    <t>20-5</t>
  </si>
  <si>
    <t>27-5</t>
  </si>
  <si>
    <t>3-6</t>
  </si>
  <si>
    <t>10-6</t>
  </si>
  <si>
    <t>17-6</t>
  </si>
  <si>
    <t>24-6</t>
  </si>
  <si>
    <t>1-7</t>
  </si>
  <si>
    <t>8-7</t>
  </si>
  <si>
    <t>15-7</t>
  </si>
  <si>
    <t>22-7</t>
  </si>
  <si>
    <t>29-7</t>
  </si>
  <si>
    <t>5-8</t>
  </si>
  <si>
    <t>12-8</t>
  </si>
  <si>
    <t>14-8-a</t>
  </si>
  <si>
    <t>14-8-b</t>
  </si>
  <si>
    <t>18-8</t>
  </si>
  <si>
    <t>26-8</t>
  </si>
  <si>
    <t>2-9</t>
  </si>
  <si>
    <t>9-9</t>
  </si>
  <si>
    <t>16-9</t>
  </si>
  <si>
    <t>23-9</t>
  </si>
  <si>
    <t>18-3</t>
  </si>
  <si>
    <t xml:space="preserve">   INNGOLF STILLING 2010     </t>
  </si>
  <si>
    <t>Jens Laigaard</t>
  </si>
  <si>
    <t>Sletten 9</t>
  </si>
  <si>
    <t>1/4</t>
  </si>
  <si>
    <t>Jens L.</t>
  </si>
  <si>
    <t>Bo H.</t>
  </si>
  <si>
    <t>Børge H.</t>
  </si>
  <si>
    <t>Carsten D.</t>
  </si>
  <si>
    <t>Carsten L.</t>
  </si>
  <si>
    <t>Erik P.</t>
  </si>
  <si>
    <t>Finn E.</t>
  </si>
  <si>
    <t>Henning V.</t>
  </si>
  <si>
    <t>Ib B.</t>
  </si>
  <si>
    <t>Ivar J.</t>
  </si>
  <si>
    <t>Jesper H.</t>
  </si>
  <si>
    <t>Jesper N.</t>
  </si>
  <si>
    <t>John S.</t>
  </si>
  <si>
    <t>Kaj T.</t>
  </si>
  <si>
    <t>Kristian P.</t>
  </si>
  <si>
    <t>Michael H.</t>
  </si>
  <si>
    <t>Morten C.</t>
  </si>
  <si>
    <t>Per J.</t>
  </si>
  <si>
    <t>Per N.</t>
  </si>
  <si>
    <t>Robin T.</t>
  </si>
  <si>
    <t>Søren B.</t>
  </si>
  <si>
    <t>Thorkild J.</t>
  </si>
  <si>
    <t>Torben C.</t>
  </si>
  <si>
    <t>Torben J.</t>
  </si>
  <si>
    <t>Inngolf PGA Tour 2010 - Torsdag den 8/4 - 18 huller Stableford - Ådalen-Skoven</t>
  </si>
  <si>
    <t>Verizon Heritage</t>
  </si>
  <si>
    <t>Inngolf PGA Tour 2010 - Torsdag den 15/4 - 13 huller Stableford HVID TEE - Skoven-Setten</t>
  </si>
  <si>
    <t>Puts korr.</t>
  </si>
  <si>
    <t>Carsten L</t>
  </si>
  <si>
    <t>Ådalen 2</t>
  </si>
  <si>
    <t>8/4</t>
  </si>
  <si>
    <t>15/4</t>
  </si>
  <si>
    <t>Skoven 5</t>
  </si>
  <si>
    <t>Zürich Classic of New Orleans</t>
  </si>
  <si>
    <t>Finn C.</t>
  </si>
  <si>
    <t>22/4</t>
  </si>
  <si>
    <t>Quail Hollow Championship</t>
  </si>
  <si>
    <t>Robin</t>
  </si>
  <si>
    <t>29/4</t>
  </si>
  <si>
    <t>Skoven-Sletten: Per J. 14 points 29/5-08 - Sletten-Ådalen: Ivar. 13 points 9/7-09 - Ådalen-Skoven: Torben C. 11 points 29/4-10</t>
  </si>
  <si>
    <t>Inngolf PGA Tour 2010 - Torsdag den 29/4 - 18 huller Stableford - Ådalen-Skoven</t>
  </si>
  <si>
    <t>Inngolf PGA Tour 2010 - Torsdag den 22/4 - 18 huller Stableford - Sletten-Ådalen</t>
  </si>
  <si>
    <t>pr/spi.</t>
  </si>
  <si>
    <t>Kristian Dam</t>
  </si>
  <si>
    <t>The Players Championship</t>
  </si>
  <si>
    <t>Inngolf PGA Tour 2010 - Lørdag den 7/5 - 18 huller Stableford - Gyttegård Golfklub</t>
  </si>
  <si>
    <t>Inngolf PGA Tour 2010 - Lørdag den 7/5 - 18 huller Texas Scramble - Gyttegård Golfklub</t>
  </si>
  <si>
    <t>G3-1,30</t>
  </si>
  <si>
    <t>G4-11,10</t>
  </si>
  <si>
    <t>G12-6,56</t>
  </si>
  <si>
    <t>G15-6,74</t>
  </si>
  <si>
    <t>G7-4,5/LD</t>
  </si>
  <si>
    <t>Gyttegård 12</t>
  </si>
  <si>
    <t>7/5</t>
  </si>
  <si>
    <t>Jesper H</t>
  </si>
  <si>
    <t>Gyttegård 9</t>
  </si>
  <si>
    <t>Gyttegård 15</t>
  </si>
  <si>
    <t>Gyttegård 3</t>
  </si>
  <si>
    <t>Gyttegård 4</t>
  </si>
  <si>
    <t>Gyttegård 7</t>
  </si>
  <si>
    <t>Putte-rund.</t>
  </si>
  <si>
    <t>SK5-3,17</t>
  </si>
  <si>
    <t>Valero Texas Open</t>
  </si>
  <si>
    <t>13/5</t>
  </si>
  <si>
    <t>HP Byron Nelson Championship</t>
  </si>
  <si>
    <t>Inngolf PGA Tour 2010 - Torsdag den 20/5 - 18 huller Stableford - Skoven/Sletten</t>
  </si>
  <si>
    <t>Inngolf PGA Tour 2010 - Torsdag den 13/5 - 18 huller Stableford - Ådalen-Skoven</t>
  </si>
  <si>
    <t>Inngolf PGA Tour 2010 - Torsdag den 27/5 - 18 huller Stableford - Skoven/Sletten</t>
  </si>
  <si>
    <t>Crowne Plaza Invitational at Colonial</t>
  </si>
  <si>
    <t>Memorial Tournament</t>
  </si>
  <si>
    <t>20/5</t>
  </si>
  <si>
    <t>Michael</t>
  </si>
  <si>
    <t>27/5</t>
  </si>
  <si>
    <t>3/6</t>
  </si>
  <si>
    <t>Inngolf PGA Tour 2010 - Torsdag den 3/6 - 18 huller Stableford - Sletten/Ådalen</t>
  </si>
  <si>
    <t>10/6</t>
  </si>
  <si>
    <t>St. Jude Classic</t>
  </si>
  <si>
    <t>Inngolf PGA Tour 2010 - Torsdag den 10/6 - 18 huller Stableford - Ådalen/Skoven</t>
  </si>
  <si>
    <t>US open</t>
  </si>
  <si>
    <t>Inngolf PGA Tour 2010 - Torsdag den 17/6 - 18 huller Stableford - Skoven/Sletten</t>
  </si>
  <si>
    <t>17/6</t>
  </si>
  <si>
    <t>Travelers Championship</t>
  </si>
  <si>
    <t>Inngolf PGA Tour 2010 - Torsdag den 24/6 - 18 huller Texas Scramble - Sletten/Ådalen</t>
  </si>
  <si>
    <t>*</t>
  </si>
  <si>
    <t>Ingen tættest flaget !</t>
  </si>
  <si>
    <r>
      <t>*   placering efter sidste 9,</t>
    </r>
    <r>
      <rPr>
        <b/>
        <u val="single"/>
        <sz val="11"/>
        <color indexed="10"/>
        <rFont val="Arial"/>
        <family val="2"/>
      </rPr>
      <t>6</t>
    </r>
    <r>
      <rPr>
        <b/>
        <sz val="11"/>
        <color indexed="10"/>
        <rFont val="Arial"/>
        <family val="2"/>
      </rPr>
      <t>,3,2,1</t>
    </r>
  </si>
  <si>
    <t>AT&amp;T National</t>
  </si>
  <si>
    <t>Inngolf PGA Tour 2010 - Torsdag den 1/7 - 18 huller Stableford - Ådalen/Skoven fra rød tee</t>
  </si>
  <si>
    <t>1/7</t>
  </si>
  <si>
    <t>John Deere Classic</t>
  </si>
  <si>
    <t>Inngolf PGA Tour 2010 - Torsdag den 8/7 - 18 huller Stableford - Skoven-Sletten</t>
  </si>
  <si>
    <t>8/7</t>
  </si>
  <si>
    <t>British Open</t>
  </si>
  <si>
    <t>Inngolf PGA Tour 2010 - Torsdag den 15/7 - 18 huller Slagspil - Sletten/Ådalen</t>
  </si>
  <si>
    <t>RBC Canadian Open</t>
  </si>
  <si>
    <t>Inngolf PGA Tour 2010 - Torsdag den 22/7 - 18 huller Stableford - Ådalen-Skoven</t>
  </si>
  <si>
    <t>22/7</t>
  </si>
  <si>
    <t>The Greenbrier Classic</t>
  </si>
  <si>
    <t>Børge</t>
  </si>
  <si>
    <t>297</t>
  </si>
  <si>
    <t>Bridgestone Invitational</t>
  </si>
  <si>
    <t>PGA Championship</t>
  </si>
  <si>
    <t>Erik</t>
  </si>
  <si>
    <t>5/8</t>
  </si>
  <si>
    <t>T5</t>
  </si>
  <si>
    <t>T3</t>
  </si>
  <si>
    <t>Inngolf PGA Tour 2010 - Torsdag den 22/7 - 18 huller Bestball    Sletten-Ådalen</t>
  </si>
  <si>
    <t>Inngolf PGA Tour 2010 - Torsdag den 29/7 - 18 huller Stableford    Skoven-Sletten</t>
  </si>
  <si>
    <t>12/8</t>
  </si>
  <si>
    <t xml:space="preserve">Runder spillet                     </t>
  </si>
  <si>
    <t>Inngolf PGA Tour 2010 - Torsdag den 12/8 - 18 huller Stableford    Ådalen-Skoven</t>
  </si>
  <si>
    <t>Inngolf PGA Tour 2010 - Lørdag den 14/8 - 18 huller Texas Scramble    Horsens Golfklub</t>
  </si>
  <si>
    <t>Turning Stone Resort Championship</t>
  </si>
  <si>
    <t>Inngolf PGA Tour 2010 - Lørdag den 14/8 - 18 huller Stableford    Horsens Golfklub</t>
  </si>
  <si>
    <t>2,80-3,89</t>
  </si>
  <si>
    <t>2,04-LD</t>
  </si>
  <si>
    <t>Horsens 4</t>
  </si>
  <si>
    <t>Horsens 15</t>
  </si>
  <si>
    <t>14/8</t>
  </si>
  <si>
    <t xml:space="preserve">Robin </t>
  </si>
  <si>
    <t>Horsens 6</t>
  </si>
  <si>
    <t>Horsens 8</t>
  </si>
  <si>
    <t>Horsens 11</t>
  </si>
  <si>
    <t>Horsens 14</t>
  </si>
  <si>
    <t>Michael H</t>
  </si>
  <si>
    <t>Inngolf PGA Tour 2010 - Torsdag den 19/8 - 18 huller Stableford    Ådalen-Skoven</t>
  </si>
  <si>
    <t>Wyndham Championship</t>
  </si>
  <si>
    <t>The Barclays</t>
  </si>
  <si>
    <t>Deutsche Bank Championship</t>
  </si>
  <si>
    <t>Inngolf PGA Tour 2010 - Torsdag den 26/8 - 18 huller Stableford    Skoven-Sletten</t>
  </si>
  <si>
    <t>Inngolf PGA Tour 2010 - Torsdag den 2/9 - 18 huller Stableford    Sletten-Ådalen</t>
  </si>
  <si>
    <t>19/8</t>
  </si>
  <si>
    <t>26/8</t>
  </si>
  <si>
    <t>Thorkild</t>
  </si>
  <si>
    <t>2/9</t>
  </si>
  <si>
    <t>19-8</t>
  </si>
  <si>
    <t>1</t>
  </si>
  <si>
    <t>3</t>
  </si>
  <si>
    <t>2</t>
  </si>
  <si>
    <t>41</t>
  </si>
  <si>
    <t>40</t>
  </si>
  <si>
    <t>42</t>
  </si>
  <si>
    <t>BMW Championship</t>
  </si>
  <si>
    <t>Morten</t>
  </si>
  <si>
    <t>9/9</t>
  </si>
  <si>
    <t>John</t>
  </si>
  <si>
    <t>Bo</t>
  </si>
  <si>
    <t>Inngolf PGA Tour 2010 - Torsdag den 9/9 - 18 huller Slagspil    Ådalen-Skoven</t>
  </si>
  <si>
    <t>Children's Miracle Network Classic</t>
  </si>
  <si>
    <t>16/9</t>
  </si>
  <si>
    <t>Inngolf PGA Tour 2010 - Torsdag den 16/9 - 13 huller Stableford    Skoven-Sletten</t>
  </si>
  <si>
    <t>The Tour Championship</t>
  </si>
  <si>
    <t>Inngolf PGA Tour 2010 - Torsdag den 23/9 - 12 huller Stableford    Ådalen-Skoven</t>
  </si>
  <si>
    <t>OBS: Puts er omregnet til 18 huller og afrundet.</t>
  </si>
  <si>
    <t>39</t>
  </si>
  <si>
    <t>38</t>
  </si>
  <si>
    <t>LD+Å4</t>
  </si>
  <si>
    <t>SK5-SL6-SL9</t>
  </si>
  <si>
    <t>Å2</t>
  </si>
  <si>
    <t>SL4</t>
  </si>
  <si>
    <t>25/9</t>
  </si>
  <si>
    <t>Torben</t>
  </si>
  <si>
    <t>Ådalen 4</t>
  </si>
  <si>
    <t>Sletten 4</t>
  </si>
  <si>
    <t>Sletten 6</t>
  </si>
  <si>
    <t>Skoven 2</t>
  </si>
  <si>
    <t>The Final</t>
  </si>
  <si>
    <t>Inngolf PGA Tour 2010 - Lørdag den 25/9 - 27 huller Stableford   Ådalen-Sletten-Skoven</t>
  </si>
</sst>
</file>

<file path=xl/styles.xml><?xml version="1.0" encoding="utf-8"?>
<styleSheet xmlns="http://schemas.openxmlformats.org/spreadsheetml/2006/main">
  <numFmts count="4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&quot;kr.&quot;\ #,##0;&quot;kr.&quot;\ \-#,##0"/>
    <numFmt numFmtId="179" formatCode="&quot;kr.&quot;\ #,##0;[Red]&quot;kr.&quot;\ \-#,##0"/>
    <numFmt numFmtId="180" formatCode="&quot;kr.&quot;\ #,##0.00;&quot;kr.&quot;\ \-#,##0.00"/>
    <numFmt numFmtId="181" formatCode="&quot;kr.&quot;\ #,##0.00;[Red]&quot;kr.&quot;\ \-#,##0.00"/>
    <numFmt numFmtId="182" formatCode="_ &quot;kr.&quot;\ * #,##0_ ;_ &quot;kr.&quot;\ * \-#,##0_ ;_ &quot;kr.&quot;\ * &quot;-&quot;_ ;_ @_ "/>
    <numFmt numFmtId="183" formatCode="_ &quot;kr.&quot;\ * #,##0.00_ ;_ &quot;kr.&quot;\ * \-#,##0.00_ ;_ &quot;kr.&quot;\ * &quot;-&quot;??_ ;_ @_ 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6]d\.\ mmmm\ yyyy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</numFmts>
  <fonts count="71">
    <font>
      <sz val="10"/>
      <name val="Arial"/>
      <family val="0"/>
    </font>
    <font>
      <b/>
      <sz val="2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5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2"/>
      <name val="Verdana"/>
      <family val="2"/>
    </font>
    <font>
      <sz val="12"/>
      <color indexed="9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7"/>
      <name val="Verdana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sz val="9"/>
      <color indexed="22"/>
      <name val="Arial"/>
      <family val="0"/>
    </font>
    <font>
      <b/>
      <sz val="16"/>
      <color indexed="22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7" fillId="21" borderId="2" applyNumberFormat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60" fillId="23" borderId="2" applyNumberFormat="0" applyAlignment="0" applyProtection="0"/>
    <xf numFmtId="0" fontId="61" fillId="24" borderId="3" applyNumberFormat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1" fontId="11" fillId="0" borderId="13" xfId="0" applyNumberFormat="1" applyFont="1" applyBorder="1" applyAlignment="1">
      <alignment horizontal="center"/>
    </xf>
    <xf numFmtId="3" fontId="11" fillId="0" borderId="12" xfId="0" applyNumberFormat="1" applyFont="1" applyFill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textRotation="90"/>
      <protection locked="0"/>
    </xf>
    <xf numFmtId="49" fontId="6" fillId="0" borderId="0" xfId="0" applyNumberFormat="1" applyFont="1" applyBorder="1" applyAlignment="1" applyProtection="1">
      <alignment textRotation="90"/>
      <protection/>
    </xf>
    <xf numFmtId="49" fontId="0" fillId="34" borderId="10" xfId="0" applyNumberFormat="1" applyFont="1" applyFill="1" applyBorder="1" applyAlignment="1" applyProtection="1">
      <alignment horizontal="center" textRotation="90"/>
      <protection/>
    </xf>
    <xf numFmtId="0" fontId="6" fillId="0" borderId="0" xfId="0" applyFont="1" applyFill="1" applyAlignment="1" applyProtection="1">
      <alignment/>
      <protection locked="0"/>
    </xf>
    <xf numFmtId="0" fontId="13" fillId="34" borderId="10" xfId="0" applyFont="1" applyFill="1" applyBorder="1" applyAlignment="1" applyProtection="1">
      <alignment horizontal="left" wrapText="1"/>
      <protection/>
    </xf>
    <xf numFmtId="0" fontId="14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6" fillId="34" borderId="10" xfId="0" applyNumberFormat="1" applyFont="1" applyFill="1" applyBorder="1" applyAlignment="1" applyProtection="1">
      <alignment horizontal="center" textRotation="90"/>
      <protection locked="0"/>
    </xf>
    <xf numFmtId="0" fontId="11" fillId="0" borderId="0" xfId="0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2" fontId="6" fillId="34" borderId="10" xfId="0" applyNumberFormat="1" applyFont="1" applyFill="1" applyBorder="1" applyAlignment="1" applyProtection="1">
      <alignment horizontal="center" textRotation="90"/>
      <protection locked="0"/>
    </xf>
    <xf numFmtId="2" fontId="11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textRotation="90"/>
      <protection locked="0"/>
    </xf>
    <xf numFmtId="2" fontId="6" fillId="34" borderId="20" xfId="0" applyNumberFormat="1" applyFont="1" applyFill="1" applyBorder="1" applyAlignment="1" applyProtection="1">
      <alignment horizontal="center" textRotation="90"/>
      <protection locked="0"/>
    </xf>
    <xf numFmtId="49" fontId="6" fillId="34" borderId="20" xfId="0" applyNumberFormat="1" applyFont="1" applyFill="1" applyBorder="1" applyAlignment="1" applyProtection="1">
      <alignment horizontal="center" textRotation="90"/>
      <protection locked="0"/>
    </xf>
    <xf numFmtId="49" fontId="6" fillId="0" borderId="0" xfId="0" applyNumberFormat="1" applyFont="1" applyBorder="1" applyAlignment="1" applyProtection="1">
      <alignment horizontal="center" textRotation="90"/>
      <protection locked="0"/>
    </xf>
    <xf numFmtId="2" fontId="11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left"/>
      <protection/>
    </xf>
    <xf numFmtId="2" fontId="11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2" fontId="11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/>
      <protection locked="0"/>
    </xf>
    <xf numFmtId="2" fontId="11" fillId="0" borderId="19" xfId="0" applyNumberFormat="1" applyFont="1" applyBorder="1" applyAlignment="1" applyProtection="1">
      <alignment horizontal="center"/>
      <protection locked="0"/>
    </xf>
    <xf numFmtId="0" fontId="13" fillId="34" borderId="10" xfId="0" applyFont="1" applyFill="1" applyBorder="1" applyAlignment="1" applyProtection="1">
      <alignment wrapText="1"/>
      <protection/>
    </xf>
    <xf numFmtId="0" fontId="6" fillId="34" borderId="10" xfId="0" applyFont="1" applyFill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3" fontId="17" fillId="0" borderId="10" xfId="0" applyNumberFormat="1" applyFont="1" applyBorder="1" applyAlignment="1">
      <alignment horizontal="right" wrapText="1"/>
    </xf>
    <xf numFmtId="0" fontId="17" fillId="0" borderId="19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6" fillId="34" borderId="10" xfId="0" applyFont="1" applyFill="1" applyBorder="1" applyAlignment="1" applyProtection="1">
      <alignment horizontal="left" wrapText="1"/>
      <protection/>
    </xf>
    <xf numFmtId="2" fontId="11" fillId="0" borderId="10" xfId="0" applyNumberFormat="1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 horizontal="center" wrapText="1"/>
      <protection/>
    </xf>
    <xf numFmtId="1" fontId="21" fillId="0" borderId="22" xfId="0" applyNumberFormat="1" applyFont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 horizontal="center" wrapText="1"/>
      <protection/>
    </xf>
    <xf numFmtId="1" fontId="21" fillId="0" borderId="23" xfId="0" applyNumberFormat="1" applyFont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 horizontal="center" wrapText="1"/>
      <protection/>
    </xf>
    <xf numFmtId="1" fontId="21" fillId="0" borderId="24" xfId="0" applyNumberFormat="1" applyFont="1" applyBorder="1" applyAlignment="1" applyProtection="1">
      <alignment/>
      <protection locked="0"/>
    </xf>
    <xf numFmtId="0" fontId="7" fillId="33" borderId="25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1" fontId="3" fillId="0" borderId="2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3" fillId="0" borderId="28" xfId="0" applyFont="1" applyBorder="1" applyAlignment="1">
      <alignment horizontal="left" vertical="center"/>
    </xf>
    <xf numFmtId="3" fontId="11" fillId="0" borderId="10" xfId="0" applyNumberFormat="1" applyFont="1" applyFill="1" applyBorder="1" applyAlignment="1" applyProtection="1">
      <alignment horizontal="center" wrapText="1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10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11" fillId="0" borderId="13" xfId="0" applyNumberFormat="1" applyFont="1" applyFill="1" applyBorder="1" applyAlignment="1">
      <alignment wrapText="1"/>
    </xf>
    <xf numFmtId="3" fontId="0" fillId="0" borderId="15" xfId="15" applyNumberFormat="1" applyFont="1" applyBorder="1" applyAlignment="1">
      <alignment/>
    </xf>
    <xf numFmtId="3" fontId="0" fillId="0" borderId="18" xfId="15" applyNumberFormat="1" applyFont="1" applyBorder="1" applyAlignment="1">
      <alignment/>
    </xf>
    <xf numFmtId="3" fontId="0" fillId="0" borderId="19" xfId="15" applyNumberFormat="1" applyFont="1" applyBorder="1" applyAlignment="1">
      <alignment/>
    </xf>
    <xf numFmtId="2" fontId="11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17" fillId="0" borderId="10" xfId="0" applyNumberFormat="1" applyFont="1" applyBorder="1" applyAlignment="1">
      <alignment horizontal="center"/>
    </xf>
    <xf numFmtId="49" fontId="0" fillId="0" borderId="15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3" fontId="25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3" fontId="0" fillId="0" borderId="30" xfId="0" applyNumberFormat="1" applyFont="1" applyFill="1" applyBorder="1" applyAlignment="1" applyProtection="1">
      <alignment horizontal="right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/>
    </xf>
    <xf numFmtId="3" fontId="0" fillId="0" borderId="32" xfId="0" applyNumberFormat="1" applyFont="1" applyFill="1" applyBorder="1" applyAlignment="1" applyProtection="1">
      <alignment horizontal="right" wrapText="1"/>
      <protection/>
    </xf>
    <xf numFmtId="1" fontId="0" fillId="0" borderId="33" xfId="0" applyNumberFormat="1" applyFont="1" applyFill="1" applyBorder="1" applyAlignment="1" applyProtection="1">
      <alignment horizontal="center" wrapText="1"/>
      <protection/>
    </xf>
    <xf numFmtId="1" fontId="0" fillId="0" borderId="30" xfId="0" applyNumberFormat="1" applyFont="1" applyFill="1" applyBorder="1" applyAlignment="1" applyProtection="1">
      <alignment horizontal="center" wrapText="1"/>
      <protection/>
    </xf>
    <xf numFmtId="1" fontId="0" fillId="0" borderId="34" xfId="0" applyNumberFormat="1" applyFont="1" applyFill="1" applyBorder="1" applyAlignment="1" applyProtection="1">
      <alignment horizontal="center" wrapText="1"/>
      <protection/>
    </xf>
    <xf numFmtId="0" fontId="22" fillId="0" borderId="35" xfId="0" applyFont="1" applyBorder="1" applyAlignment="1" applyProtection="1">
      <alignment/>
      <protection locked="0"/>
    </xf>
    <xf numFmtId="0" fontId="22" fillId="0" borderId="36" xfId="0" applyFont="1" applyBorder="1" applyAlignment="1" applyProtection="1">
      <alignment/>
      <protection locked="0"/>
    </xf>
    <xf numFmtId="0" fontId="22" fillId="0" borderId="37" xfId="0" applyFont="1" applyBorder="1" applyAlignment="1" applyProtection="1">
      <alignment/>
      <protection locked="0"/>
    </xf>
    <xf numFmtId="1" fontId="21" fillId="0" borderId="38" xfId="0" applyNumberFormat="1" applyFont="1" applyBorder="1" applyAlignment="1" applyProtection="1">
      <alignment/>
      <protection locked="0"/>
    </xf>
    <xf numFmtId="1" fontId="21" fillId="0" borderId="31" xfId="0" applyNumberFormat="1" applyFont="1" applyBorder="1" applyAlignment="1" applyProtection="1">
      <alignment/>
      <protection locked="0"/>
    </xf>
    <xf numFmtId="1" fontId="21" fillId="0" borderId="39" xfId="0" applyNumberFormat="1" applyFont="1" applyBorder="1" applyAlignment="1" applyProtection="1">
      <alignment/>
      <protection locked="0"/>
    </xf>
    <xf numFmtId="1" fontId="0" fillId="0" borderId="40" xfId="0" applyNumberFormat="1" applyFont="1" applyBorder="1" applyAlignment="1" applyProtection="1">
      <alignment/>
      <protection locked="0"/>
    </xf>
    <xf numFmtId="1" fontId="0" fillId="0" borderId="41" xfId="0" applyNumberFormat="1" applyFont="1" applyBorder="1" applyAlignment="1" applyProtection="1">
      <alignment/>
      <protection locked="0"/>
    </xf>
    <xf numFmtId="1" fontId="0" fillId="0" borderId="42" xfId="0" applyNumberFormat="1" applyFont="1" applyBorder="1" applyAlignment="1" applyProtection="1">
      <alignment/>
      <protection locked="0"/>
    </xf>
    <xf numFmtId="1" fontId="17" fillId="0" borderId="10" xfId="0" applyNumberFormat="1" applyFont="1" applyBorder="1" applyAlignment="1">
      <alignment horizontal="center"/>
    </xf>
    <xf numFmtId="1" fontId="0" fillId="0" borderId="23" xfId="0" applyNumberFormat="1" applyFont="1" applyFill="1" applyBorder="1" applyAlignment="1" applyProtection="1" quotePrefix="1">
      <alignment horizontal="center" wrapText="1"/>
      <protection/>
    </xf>
    <xf numFmtId="0" fontId="27" fillId="0" borderId="0" xfId="0" applyFont="1" applyAlignment="1" applyProtection="1">
      <alignment vertical="center"/>
      <protection locked="0"/>
    </xf>
    <xf numFmtId="49" fontId="28" fillId="34" borderId="10" xfId="0" applyNumberFormat="1" applyFont="1" applyFill="1" applyBorder="1" applyAlignment="1" applyProtection="1">
      <alignment horizontal="center" textRotation="90"/>
      <protection/>
    </xf>
    <xf numFmtId="0" fontId="29" fillId="0" borderId="20" xfId="0" applyFont="1" applyBorder="1" applyAlignment="1" applyProtection="1">
      <alignment/>
      <protection locked="0"/>
    </xf>
    <xf numFmtId="0" fontId="29" fillId="0" borderId="43" xfId="0" applyFont="1" applyBorder="1" applyAlignment="1" applyProtection="1">
      <alignment/>
      <protection locked="0"/>
    </xf>
    <xf numFmtId="0" fontId="29" fillId="0" borderId="19" xfId="0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1" fontId="23" fillId="33" borderId="29" xfId="0" applyNumberFormat="1" applyFont="1" applyFill="1" applyBorder="1" applyAlignment="1">
      <alignment horizontal="center" vertical="center"/>
    </xf>
    <xf numFmtId="1" fontId="23" fillId="33" borderId="27" xfId="0" applyNumberFormat="1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" fontId="23" fillId="33" borderId="28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0" fillId="0" borderId="10" xfId="0" applyFont="1" applyFill="1" applyBorder="1" applyAlignment="1">
      <alignment horizontal="left" vertical="center" wrapText="1" indent="1"/>
    </xf>
    <xf numFmtId="0" fontId="30" fillId="0" borderId="10" xfId="0" applyFont="1" applyBorder="1" applyAlignment="1">
      <alignment horizontal="left" vertical="center" indent="1"/>
    </xf>
    <xf numFmtId="0" fontId="30" fillId="34" borderId="10" xfId="0" applyFont="1" applyFill="1" applyBorder="1" applyAlignment="1">
      <alignment horizontal="left" vertical="center" wrapText="1" indent="1"/>
    </xf>
    <xf numFmtId="188" fontId="5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left" vertical="center" indent="1"/>
    </xf>
    <xf numFmtId="0" fontId="4" fillId="34" borderId="10" xfId="0" applyFont="1" applyFill="1" applyBorder="1" applyAlignment="1">
      <alignment horizontal="left" vertical="center" indent="1"/>
    </xf>
    <xf numFmtId="0" fontId="4" fillId="34" borderId="10" xfId="0" applyFont="1" applyFill="1" applyBorder="1" applyAlignment="1">
      <alignment horizontal="left" vertical="center" wrapText="1" indent="1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 quotePrefix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49" fontId="0" fillId="34" borderId="10" xfId="0" applyNumberFormat="1" applyFont="1" applyFill="1" applyBorder="1" applyAlignment="1" applyProtection="1">
      <alignment horizontal="center" textRotation="90"/>
      <protection/>
    </xf>
    <xf numFmtId="0" fontId="0" fillId="0" borderId="0" xfId="0" applyFont="1" applyAlignment="1" applyProtection="1">
      <alignment horizontal="center"/>
      <protection locked="0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4" fillId="35" borderId="10" xfId="0" applyFont="1" applyFill="1" applyBorder="1" applyAlignment="1">
      <alignment horizontal="left" vertical="center" wrapText="1" indent="1"/>
    </xf>
    <xf numFmtId="188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indent="1"/>
    </xf>
    <xf numFmtId="188" fontId="5" fillId="35" borderId="10" xfId="0" applyNumberFormat="1" applyFont="1" applyFill="1" applyBorder="1" applyAlignment="1">
      <alignment horizontal="center" vertical="center" wrapText="1"/>
    </xf>
    <xf numFmtId="188" fontId="5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 indent="1"/>
    </xf>
    <xf numFmtId="188" fontId="5" fillId="36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188" fontId="5" fillId="36" borderId="10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 quotePrefix="1">
      <alignment horizontal="center" vertic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34" borderId="10" xfId="0" applyFont="1" applyFill="1" applyBorder="1" applyAlignment="1" applyProtection="1">
      <alignment horizontal="left" wrapText="1"/>
      <protection/>
    </xf>
    <xf numFmtId="0" fontId="22" fillId="34" borderId="10" xfId="0" applyFont="1" applyFill="1" applyBorder="1" applyAlignment="1" applyProtection="1">
      <alignment/>
      <protection/>
    </xf>
    <xf numFmtId="0" fontId="13" fillId="34" borderId="19" xfId="0" applyFont="1" applyFill="1" applyBorder="1" applyAlignment="1" applyProtection="1">
      <alignment wrapText="1"/>
      <protection/>
    </xf>
    <xf numFmtId="49" fontId="0" fillId="34" borderId="10" xfId="0" applyNumberFormat="1" applyFill="1" applyBorder="1" applyAlignment="1" applyProtection="1">
      <alignment horizontal="center" textRotation="90"/>
      <protection/>
    </xf>
    <xf numFmtId="1" fontId="0" fillId="37" borderId="22" xfId="0" applyNumberFormat="1" applyFont="1" applyFill="1" applyBorder="1" applyAlignment="1" applyProtection="1" quotePrefix="1">
      <alignment horizontal="center" wrapText="1"/>
      <protection/>
    </xf>
    <xf numFmtId="1" fontId="0" fillId="37" borderId="23" xfId="0" applyNumberFormat="1" applyFont="1" applyFill="1" applyBorder="1" applyAlignment="1" applyProtection="1" quotePrefix="1">
      <alignment horizontal="center" wrapText="1"/>
      <protection/>
    </xf>
    <xf numFmtId="0" fontId="0" fillId="0" borderId="0" xfId="0" applyFont="1" applyAlignment="1" applyProtection="1">
      <alignment/>
      <protection locked="0"/>
    </xf>
    <xf numFmtId="3" fontId="34" fillId="0" borderId="0" xfId="0" applyNumberFormat="1" applyFont="1" applyAlignment="1" applyProtection="1">
      <alignment horizontal="left"/>
      <protection locked="0"/>
    </xf>
    <xf numFmtId="1" fontId="35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 applyProtection="1">
      <alignment wrapText="1"/>
      <protection/>
    </xf>
    <xf numFmtId="0" fontId="6" fillId="34" borderId="16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1" fontId="0" fillId="0" borderId="22" xfId="0" applyNumberFormat="1" applyFont="1" applyFill="1" applyBorder="1" applyAlignment="1" applyProtection="1" quotePrefix="1">
      <alignment horizontal="center" wrapText="1"/>
      <protection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49" fontId="11" fillId="34" borderId="28" xfId="0" applyNumberFormat="1" applyFont="1" applyFill="1" applyBorder="1" applyAlignment="1" applyProtection="1">
      <alignment horizontal="center" vertical="center" wrapText="1"/>
      <protection/>
    </xf>
    <xf numFmtId="49" fontId="11" fillId="34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18" fillId="38" borderId="28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center"/>
    </xf>
    <xf numFmtId="0" fontId="18" fillId="38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39" borderId="23" xfId="0" applyNumberFormat="1" applyFont="1" applyFill="1" applyBorder="1" applyAlignment="1" applyProtection="1" quotePrefix="1">
      <alignment horizontal="center" wrapText="1"/>
      <protection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171450</xdr:rowOff>
    </xdr:from>
    <xdr:to>
      <xdr:col>1</xdr:col>
      <xdr:colOff>685800</xdr:colOff>
      <xdr:row>1</xdr:row>
      <xdr:rowOff>685800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295275</xdr:colOff>
      <xdr:row>1</xdr:row>
      <xdr:rowOff>190500</xdr:rowOff>
    </xdr:from>
    <xdr:to>
      <xdr:col>1</xdr:col>
      <xdr:colOff>828675</xdr:colOff>
      <xdr:row>1</xdr:row>
      <xdr:rowOff>704850</xdr:rowOff>
    </xdr:to>
    <xdr:pic>
      <xdr:nvPicPr>
        <xdr:cNvPr id="2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4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1</xdr:row>
      <xdr:rowOff>171450</xdr:rowOff>
    </xdr:from>
    <xdr:to>
      <xdr:col>1</xdr:col>
      <xdr:colOff>685800</xdr:colOff>
      <xdr:row>1</xdr:row>
      <xdr:rowOff>676275</xdr:rowOff>
    </xdr:to>
    <xdr:pic>
      <xdr:nvPicPr>
        <xdr:cNvPr id="3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180975</xdr:rowOff>
    </xdr:from>
    <xdr:to>
      <xdr:col>1</xdr:col>
      <xdr:colOff>828675</xdr:colOff>
      <xdr:row>1</xdr:row>
      <xdr:rowOff>695325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95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1</xdr:row>
      <xdr:rowOff>171450</xdr:rowOff>
    </xdr:from>
    <xdr:to>
      <xdr:col>1</xdr:col>
      <xdr:colOff>685800</xdr:colOff>
      <xdr:row>1</xdr:row>
      <xdr:rowOff>676275</xdr:rowOff>
    </xdr:to>
    <xdr:pic>
      <xdr:nvPicPr>
        <xdr:cNvPr id="2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8577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924800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92480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92480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92480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924800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924800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9550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9550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29550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152400</xdr:rowOff>
    </xdr:from>
    <xdr:to>
      <xdr:col>1</xdr:col>
      <xdr:colOff>685800</xdr:colOff>
      <xdr:row>1</xdr:row>
      <xdr:rowOff>628650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6672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9550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9550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29550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9550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9550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29550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9550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9550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29550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9550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9550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9550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9550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29550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62025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9550" y="24098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9550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9550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29550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238125</xdr:rowOff>
    </xdr:from>
    <xdr:to>
      <xdr:col>1</xdr:col>
      <xdr:colOff>733425</xdr:colOff>
      <xdr:row>1</xdr:row>
      <xdr:rowOff>752475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95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619125</xdr:colOff>
      <xdr:row>1</xdr:row>
      <xdr:rowOff>247650</xdr:rowOff>
    </xdr:from>
    <xdr:to>
      <xdr:col>6</xdr:col>
      <xdr:colOff>209550</xdr:colOff>
      <xdr:row>1</xdr:row>
      <xdr:rowOff>762000</xdr:rowOff>
    </xdr:to>
    <xdr:pic>
      <xdr:nvPicPr>
        <xdr:cNvPr id="2" name="Picture 3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504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91527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91527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91527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91527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91527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62025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133350</xdr:rowOff>
    </xdr:from>
    <xdr:to>
      <xdr:col>0</xdr:col>
      <xdr:colOff>1171575</xdr:colOff>
      <xdr:row>1</xdr:row>
      <xdr:rowOff>314325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62025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7058025"/>
          <a:ext cx="962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62025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62025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620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zoomScalePageLayoutView="0" workbookViewId="0" topLeftCell="B1">
      <selection activeCell="S19" sqref="S19"/>
    </sheetView>
  </sheetViews>
  <sheetFormatPr defaultColWidth="9.140625" defaultRowHeight="12.75"/>
  <cols>
    <col min="1" max="1" width="4.7109375" style="1" hidden="1" customWidth="1"/>
    <col min="2" max="2" width="4.7109375" style="1" customWidth="1"/>
    <col min="3" max="3" width="15.140625" style="27" customWidth="1"/>
    <col min="4" max="4" width="6.8515625" style="2" customWidth="1"/>
    <col min="5" max="5" width="5.421875" style="2" customWidth="1"/>
    <col min="6" max="6" width="4.7109375" style="1" customWidth="1"/>
    <col min="7" max="7" width="13.421875" style="1" customWidth="1"/>
    <col min="8" max="8" width="12.421875" style="28" customWidth="1"/>
    <col min="9" max="9" width="5.57421875" style="1" customWidth="1"/>
    <col min="10" max="10" width="4.7109375" style="1" customWidth="1"/>
    <col min="11" max="11" width="18.421875" style="1" customWidth="1"/>
    <col min="12" max="12" width="8.140625" style="139" customWidth="1"/>
    <col min="13" max="13" width="5.7109375" style="1" customWidth="1"/>
    <col min="14" max="14" width="4.7109375" style="1" customWidth="1"/>
    <col min="15" max="15" width="14.421875" style="1" customWidth="1"/>
    <col min="16" max="16" width="9.7109375" style="139" customWidth="1"/>
    <col min="17" max="16384" width="9.140625" style="1" customWidth="1"/>
  </cols>
  <sheetData>
    <row r="1" spans="2:16" ht="23.25" customHeight="1">
      <c r="B1" s="262" t="s">
        <v>124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2:16" s="141" customFormat="1" ht="16.5" thickBot="1">
      <c r="B2" s="263" t="s">
        <v>22</v>
      </c>
      <c r="C2" s="264"/>
      <c r="D2" s="265"/>
      <c r="E2" s="140"/>
      <c r="F2" s="263" t="s">
        <v>23</v>
      </c>
      <c r="G2" s="264"/>
      <c r="H2" s="265"/>
      <c r="J2" s="263" t="s">
        <v>24</v>
      </c>
      <c r="K2" s="264"/>
      <c r="L2" s="265"/>
      <c r="N2" s="263" t="s">
        <v>25</v>
      </c>
      <c r="O2" s="264"/>
      <c r="P2" s="265"/>
    </row>
    <row r="3" spans="2:16" ht="18" customHeight="1">
      <c r="B3" s="13">
        <v>1</v>
      </c>
      <c r="C3" s="14" t="str">
        <f>Point!B3</f>
        <v>Jens L.</v>
      </c>
      <c r="D3" s="15">
        <f>Point!C3</f>
        <v>145</v>
      </c>
      <c r="E3" s="8"/>
      <c r="F3" s="13">
        <v>1</v>
      </c>
      <c r="G3" s="16" t="str">
        <f>Money!B3</f>
        <v>Jens L.</v>
      </c>
      <c r="H3" s="130">
        <f>Money!C3</f>
        <v>21515000</v>
      </c>
      <c r="I3" s="8"/>
      <c r="J3" s="13">
        <v>1</v>
      </c>
      <c r="K3" s="14" t="str">
        <f>Puts!B3</f>
        <v>Carsten L.</v>
      </c>
      <c r="L3" s="134">
        <f>Puts!C3</f>
        <v>32.22222222222222</v>
      </c>
      <c r="M3" s="8"/>
      <c r="N3" s="13">
        <v>1</v>
      </c>
      <c r="O3" s="14" t="str">
        <f>'Tæt-flag'!B3</f>
        <v>Torben</v>
      </c>
      <c r="P3" s="134">
        <f>'Tæt-flag'!C3</f>
        <v>0.53</v>
      </c>
    </row>
    <row r="4" spans="2:16" ht="18" customHeight="1">
      <c r="B4" s="17">
        <v>2</v>
      </c>
      <c r="C4" s="18" t="str">
        <f>Point!B4</f>
        <v>Carsten L.</v>
      </c>
      <c r="D4" s="19">
        <f>Point!C4</f>
        <v>114</v>
      </c>
      <c r="E4" s="8"/>
      <c r="F4" s="17">
        <v>2</v>
      </c>
      <c r="G4" s="18" t="str">
        <f>Money!B4</f>
        <v>Carsten L.</v>
      </c>
      <c r="H4" s="131">
        <f>Money!C4</f>
        <v>19520000</v>
      </c>
      <c r="I4" s="8"/>
      <c r="J4" s="17">
        <v>2</v>
      </c>
      <c r="K4" s="18" t="str">
        <f>Puts!B4</f>
        <v>Robin T.</v>
      </c>
      <c r="L4" s="135">
        <f>Puts!C4</f>
        <v>32.5</v>
      </c>
      <c r="M4" s="8"/>
      <c r="N4" s="17">
        <v>2</v>
      </c>
      <c r="O4" s="18" t="str">
        <f>'Tæt-flag'!B4</f>
        <v>Per J.</v>
      </c>
      <c r="P4" s="135">
        <f>'Tæt-flag'!C4</f>
        <v>1.3</v>
      </c>
    </row>
    <row r="5" spans="2:16" ht="18" customHeight="1" thickBot="1">
      <c r="B5" s="20">
        <v>3</v>
      </c>
      <c r="C5" s="21" t="str">
        <f>Point!B5</f>
        <v>Børge H.</v>
      </c>
      <c r="D5" s="22">
        <f>Point!C5</f>
        <v>104</v>
      </c>
      <c r="E5" s="8"/>
      <c r="F5" s="20">
        <v>3</v>
      </c>
      <c r="G5" s="21" t="str">
        <f>Money!B5</f>
        <v>Børge H.</v>
      </c>
      <c r="H5" s="132">
        <f>Money!C5</f>
        <v>17612500</v>
      </c>
      <c r="I5" s="8"/>
      <c r="J5" s="20">
        <v>3</v>
      </c>
      <c r="K5" s="21" t="str">
        <f>Puts!B5</f>
        <v>Børge H.</v>
      </c>
      <c r="L5" s="136">
        <f>Puts!C5</f>
        <v>32.888888888888886</v>
      </c>
      <c r="M5" s="8"/>
      <c r="N5" s="20">
        <v>3</v>
      </c>
      <c r="O5" s="21" t="str">
        <f>'Tæt-flag'!B5</f>
        <v>Jens L.</v>
      </c>
      <c r="P5" s="136">
        <f>'Tæt-flag'!C5</f>
        <v>1.44</v>
      </c>
    </row>
    <row r="6" spans="2:16" ht="18" customHeight="1">
      <c r="B6" s="23">
        <v>4</v>
      </c>
      <c r="C6" s="24" t="str">
        <f>Point!B6</f>
        <v>Morten C.</v>
      </c>
      <c r="D6" s="25">
        <f>Point!C6</f>
        <v>102</v>
      </c>
      <c r="E6" s="8"/>
      <c r="F6" s="23">
        <v>4</v>
      </c>
      <c r="G6" s="24" t="str">
        <f>Money!B6</f>
        <v>Robin T.</v>
      </c>
      <c r="H6" s="133">
        <f>Money!C6</f>
        <v>17375000</v>
      </c>
      <c r="I6" s="8"/>
      <c r="J6" s="23">
        <v>4</v>
      </c>
      <c r="K6" s="18" t="str">
        <f>Puts!B6</f>
        <v>Morten C.</v>
      </c>
      <c r="L6" s="137">
        <f>Puts!C6</f>
        <v>33.333333333333336</v>
      </c>
      <c r="M6" s="8"/>
      <c r="N6" s="23">
        <v>4</v>
      </c>
      <c r="O6" s="24" t="str">
        <f>'Tæt-flag'!B6</f>
        <v>Carsten L</v>
      </c>
      <c r="P6" s="137">
        <f>'Tæt-flag'!C6</f>
        <v>2.04</v>
      </c>
    </row>
    <row r="7" spans="2:16" ht="18" customHeight="1">
      <c r="B7" s="26">
        <v>5</v>
      </c>
      <c r="C7" s="24" t="str">
        <f>Point!B7</f>
        <v>Robin T.</v>
      </c>
      <c r="D7" s="25">
        <f>Point!C7</f>
        <v>96</v>
      </c>
      <c r="E7" s="8"/>
      <c r="F7" s="26">
        <v>5</v>
      </c>
      <c r="G7" s="24" t="str">
        <f>Money!B7</f>
        <v>Morten C.</v>
      </c>
      <c r="H7" s="133">
        <f>Money!C7</f>
        <v>15862500</v>
      </c>
      <c r="I7" s="8"/>
      <c r="J7" s="26">
        <v>5</v>
      </c>
      <c r="K7" s="18" t="str">
        <f>Puts!B7</f>
        <v>Erik P.</v>
      </c>
      <c r="L7" s="138">
        <f>Puts!C7</f>
        <v>33.44444444444444</v>
      </c>
      <c r="M7" s="8"/>
      <c r="N7" s="26">
        <v>5</v>
      </c>
      <c r="O7" s="18" t="str">
        <f>'Tæt-flag'!B7</f>
        <v>Carsten L</v>
      </c>
      <c r="P7" s="138">
        <f>'Tæt-flag'!C7</f>
        <v>2.24</v>
      </c>
    </row>
    <row r="8" spans="2:16" ht="18" customHeight="1">
      <c r="B8" s="26">
        <v>6</v>
      </c>
      <c r="C8" s="24" t="str">
        <f>Point!B8</f>
        <v>Torben J.</v>
      </c>
      <c r="D8" s="25">
        <f>Point!C8</f>
        <v>83</v>
      </c>
      <c r="E8" s="8"/>
      <c r="F8" s="26">
        <v>6</v>
      </c>
      <c r="G8" s="24" t="str">
        <f>Money!B8</f>
        <v>Torben J.</v>
      </c>
      <c r="H8" s="133">
        <f>Money!C8</f>
        <v>12535000</v>
      </c>
      <c r="I8" s="8"/>
      <c r="J8" s="26">
        <v>6</v>
      </c>
      <c r="K8" s="18" t="str">
        <f>Puts!B8</f>
        <v>Per J.</v>
      </c>
      <c r="L8" s="138">
        <f>Puts!C8</f>
        <v>33.44444444444444</v>
      </c>
      <c r="M8" s="8"/>
      <c r="N8" s="26">
        <v>6</v>
      </c>
      <c r="O8" s="18" t="str">
        <f>'Tæt-flag'!B8</f>
        <v>Børge</v>
      </c>
      <c r="P8" s="138">
        <f>'Tæt-flag'!C8</f>
        <v>2.29</v>
      </c>
    </row>
    <row r="9" spans="2:16" ht="18" customHeight="1">
      <c r="B9" s="26">
        <v>7</v>
      </c>
      <c r="C9" s="24" t="str">
        <f>Point!B9</f>
        <v>Erik P.</v>
      </c>
      <c r="D9" s="25">
        <f>Point!C9</f>
        <v>69</v>
      </c>
      <c r="E9" s="8"/>
      <c r="F9" s="26">
        <v>7</v>
      </c>
      <c r="G9" s="24" t="str">
        <f>Money!B9</f>
        <v>Erik P.</v>
      </c>
      <c r="H9" s="133">
        <f>Money!C9</f>
        <v>10430000</v>
      </c>
      <c r="I9" s="8"/>
      <c r="J9" s="26">
        <v>7</v>
      </c>
      <c r="K9" s="18" t="str">
        <f>Puts!B9</f>
        <v>Jens L.</v>
      </c>
      <c r="L9" s="138">
        <f>Puts!C9</f>
        <v>34.333333333333336</v>
      </c>
      <c r="M9" s="8"/>
      <c r="N9" s="26">
        <v>7</v>
      </c>
      <c r="O9" s="18" t="str">
        <f>'Tæt-flag'!B9</f>
        <v>Jesper N.</v>
      </c>
      <c r="P9" s="138">
        <f>'Tæt-flag'!C9</f>
        <v>2.49</v>
      </c>
    </row>
    <row r="10" spans="2:16" ht="18" customHeight="1">
      <c r="B10" s="26">
        <v>8</v>
      </c>
      <c r="C10" s="24" t="str">
        <f>Point!B10</f>
        <v>Per N.</v>
      </c>
      <c r="D10" s="25">
        <f>Point!C10</f>
        <v>64</v>
      </c>
      <c r="E10" s="8"/>
      <c r="F10" s="26">
        <v>8</v>
      </c>
      <c r="G10" s="24" t="str">
        <f>Money!B10</f>
        <v>John S.</v>
      </c>
      <c r="H10" s="133">
        <f>Money!C10</f>
        <v>9912500</v>
      </c>
      <c r="I10" s="8"/>
      <c r="J10" s="26">
        <v>8</v>
      </c>
      <c r="K10" s="18" t="str">
        <f>Puts!B10</f>
        <v>Jesper N.</v>
      </c>
      <c r="L10" s="138">
        <f>Puts!C10</f>
        <v>35.22222222222222</v>
      </c>
      <c r="M10" s="8"/>
      <c r="N10" s="26">
        <v>8</v>
      </c>
      <c r="O10" s="18" t="str">
        <f>'Tæt-flag'!B10</f>
        <v>Robin</v>
      </c>
      <c r="P10" s="138">
        <f>'Tæt-flag'!C10</f>
        <v>2.55</v>
      </c>
    </row>
    <row r="11" spans="2:16" ht="18" customHeight="1">
      <c r="B11" s="26">
        <v>9</v>
      </c>
      <c r="C11" s="24" t="str">
        <f>Point!B11</f>
        <v>Kristian P.</v>
      </c>
      <c r="D11" s="25">
        <f>Point!C11</f>
        <v>63</v>
      </c>
      <c r="E11" s="8"/>
      <c r="F11" s="26">
        <v>9</v>
      </c>
      <c r="G11" s="24" t="str">
        <f>Money!B11</f>
        <v>Carsten D.</v>
      </c>
      <c r="H11" s="133">
        <f>Money!C11</f>
        <v>9760000</v>
      </c>
      <c r="I11" s="8"/>
      <c r="J11" s="26">
        <v>9</v>
      </c>
      <c r="K11" s="18" t="str">
        <f>Puts!B11</f>
        <v>Torben J.</v>
      </c>
      <c r="L11" s="138">
        <f>Puts!C11</f>
        <v>35.44444444444444</v>
      </c>
      <c r="M11" s="8"/>
      <c r="N11" s="26">
        <v>9</v>
      </c>
      <c r="O11" s="18" t="str">
        <f>'Tæt-flag'!B11</f>
        <v>Robin</v>
      </c>
      <c r="P11" s="138">
        <f>'Tæt-flag'!C11</f>
        <v>2.8</v>
      </c>
    </row>
    <row r="12" spans="2:16" ht="18" customHeight="1">
      <c r="B12" s="26">
        <v>10</v>
      </c>
      <c r="C12" s="24" t="str">
        <f>Point!B12</f>
        <v>John S.</v>
      </c>
      <c r="D12" s="25">
        <f>Point!C12</f>
        <v>56</v>
      </c>
      <c r="E12" s="8"/>
      <c r="F12" s="26">
        <v>10</v>
      </c>
      <c r="G12" s="24" t="str">
        <f>Money!B12</f>
        <v>Kristian P.</v>
      </c>
      <c r="H12" s="133">
        <f>Money!C12</f>
        <v>9592500</v>
      </c>
      <c r="I12" s="8"/>
      <c r="J12" s="26">
        <v>10</v>
      </c>
      <c r="K12" s="18" t="str">
        <f>Puts!B12</f>
        <v>Kristian P.</v>
      </c>
      <c r="L12" s="138">
        <f>Puts!C12</f>
        <v>35.5</v>
      </c>
      <c r="M12" s="8"/>
      <c r="N12" s="26">
        <v>10</v>
      </c>
      <c r="O12" s="18" t="str">
        <f>'Tæt-flag'!B12</f>
        <v>Per J.</v>
      </c>
      <c r="P12" s="138">
        <f>'Tæt-flag'!C12</f>
        <v>3.17</v>
      </c>
    </row>
    <row r="13" spans="2:16" ht="18" customHeight="1">
      <c r="B13" s="26">
        <v>11</v>
      </c>
      <c r="C13" s="24" t="str">
        <f>Point!B13</f>
        <v>Carsten D.</v>
      </c>
      <c r="D13" s="25">
        <f>Point!C13</f>
        <v>55</v>
      </c>
      <c r="E13" s="8"/>
      <c r="F13" s="26">
        <v>11</v>
      </c>
      <c r="G13" s="24" t="str">
        <f>Money!B13</f>
        <v>Per N.</v>
      </c>
      <c r="H13" s="133">
        <f>Money!C13</f>
        <v>9237500</v>
      </c>
      <c r="I13" s="8"/>
      <c r="J13" s="26">
        <v>11</v>
      </c>
      <c r="K13" s="18" t="str">
        <f>Puts!B13</f>
        <v>Finn E.</v>
      </c>
      <c r="L13" s="138">
        <f>Puts!C13</f>
        <v>35.666666666666664</v>
      </c>
      <c r="M13" s="8"/>
      <c r="N13" s="26">
        <v>11</v>
      </c>
      <c r="O13" s="18" t="str">
        <f>'Tæt-flag'!B13</f>
        <v>Morten</v>
      </c>
      <c r="P13" s="138">
        <f>'Tæt-flag'!C13</f>
        <v>3.21</v>
      </c>
    </row>
    <row r="14" spans="2:16" ht="18" customHeight="1">
      <c r="B14" s="26">
        <v>12</v>
      </c>
      <c r="C14" s="24" t="str">
        <f>Point!B14</f>
        <v>Jesper N.</v>
      </c>
      <c r="D14" s="25">
        <f>Point!C14</f>
        <v>53</v>
      </c>
      <c r="E14" s="8"/>
      <c r="F14" s="26">
        <v>12</v>
      </c>
      <c r="G14" s="24" t="str">
        <f>Money!B14</f>
        <v>Per J.</v>
      </c>
      <c r="H14" s="133">
        <f>Money!C14</f>
        <v>8995000</v>
      </c>
      <c r="I14" s="8"/>
      <c r="J14" s="26">
        <v>12</v>
      </c>
      <c r="K14" s="18" t="str">
        <f>Puts!B14</f>
        <v>John S.</v>
      </c>
      <c r="L14" s="138">
        <f>Puts!C14</f>
        <v>36.111111111111114</v>
      </c>
      <c r="M14" s="8"/>
      <c r="N14" s="263" t="s">
        <v>70</v>
      </c>
      <c r="O14" s="264"/>
      <c r="P14" s="265"/>
    </row>
    <row r="15" spans="2:16" ht="18" customHeight="1">
      <c r="B15" s="26">
        <v>13</v>
      </c>
      <c r="C15" s="24" t="str">
        <f>Point!B15</f>
        <v>Finn E.</v>
      </c>
      <c r="D15" s="25">
        <f>Point!C15</f>
        <v>47</v>
      </c>
      <c r="E15" s="8"/>
      <c r="F15" s="26">
        <v>13</v>
      </c>
      <c r="G15" s="24" t="str">
        <f>Money!B15</f>
        <v>Jesper N.</v>
      </c>
      <c r="H15" s="133">
        <f>Money!C15</f>
        <v>7712500</v>
      </c>
      <c r="I15" s="8"/>
      <c r="J15" s="26">
        <v>13</v>
      </c>
      <c r="K15" s="18" t="str">
        <f>Puts!B15</f>
        <v>Jesper H.</v>
      </c>
      <c r="L15" s="138">
        <f>Puts!C15</f>
        <v>36.22222222222222</v>
      </c>
      <c r="M15" s="8"/>
      <c r="N15" s="26">
        <v>1</v>
      </c>
      <c r="O15" s="18" t="s">
        <v>128</v>
      </c>
      <c r="P15" s="138"/>
    </row>
    <row r="16" spans="2:16" ht="18" customHeight="1">
      <c r="B16" s="26">
        <v>14</v>
      </c>
      <c r="C16" s="24" t="str">
        <f>Point!B16</f>
        <v>Per J.</v>
      </c>
      <c r="D16" s="25">
        <f>Point!C16</f>
        <v>42</v>
      </c>
      <c r="E16" s="8"/>
      <c r="F16" s="26">
        <v>14</v>
      </c>
      <c r="G16" s="24" t="str">
        <f>Money!B16</f>
        <v>Finn E.</v>
      </c>
      <c r="H16" s="133">
        <f>Money!C16</f>
        <v>7402500</v>
      </c>
      <c r="I16" s="8"/>
      <c r="J16" s="26">
        <v>14</v>
      </c>
      <c r="K16" s="18" t="str">
        <f>Puts!B16</f>
        <v>Henning V.</v>
      </c>
      <c r="L16" s="138">
        <f>Puts!C16</f>
        <v>36.55555555555556</v>
      </c>
      <c r="M16" s="8"/>
      <c r="N16" s="26">
        <v>2</v>
      </c>
      <c r="O16" s="18" t="s">
        <v>165</v>
      </c>
      <c r="P16" s="138"/>
    </row>
    <row r="17" spans="2:16" ht="18" customHeight="1">
      <c r="B17" s="26">
        <v>15</v>
      </c>
      <c r="C17" s="24" t="str">
        <f>Point!B17</f>
        <v>Thorkild J.</v>
      </c>
      <c r="D17" s="25">
        <f>Point!C17</f>
        <v>33</v>
      </c>
      <c r="E17" s="8"/>
      <c r="F17" s="26">
        <v>15</v>
      </c>
      <c r="G17" s="24" t="str">
        <f>Money!B17</f>
        <v>Thorkild J.</v>
      </c>
      <c r="H17" s="133">
        <f>Money!C17</f>
        <v>5575000</v>
      </c>
      <c r="I17" s="8"/>
      <c r="J17" s="26">
        <v>15</v>
      </c>
      <c r="K17" s="18" t="str">
        <f>Puts!B17</f>
        <v>Carsten D.</v>
      </c>
      <c r="L17" s="138">
        <f>Puts!C17</f>
        <v>36.77777777777778</v>
      </c>
      <c r="M17" s="8"/>
      <c r="N17" s="26" t="s">
        <v>233</v>
      </c>
      <c r="O17" s="18" t="s">
        <v>226</v>
      </c>
      <c r="P17" s="138"/>
    </row>
    <row r="18" spans="2:16" ht="18" customHeight="1">
      <c r="B18" s="26">
        <v>16</v>
      </c>
      <c r="C18" s="24" t="str">
        <f>Point!B18</f>
        <v>Bo H.</v>
      </c>
      <c r="D18" s="25">
        <f>Point!C18</f>
        <v>21</v>
      </c>
      <c r="E18" s="8"/>
      <c r="F18" s="26">
        <v>16</v>
      </c>
      <c r="G18" s="24" t="str">
        <f>Money!B18</f>
        <v>Bo H.</v>
      </c>
      <c r="H18" s="133">
        <f>Money!C18</f>
        <v>3600000</v>
      </c>
      <c r="I18" s="8"/>
      <c r="J18" s="26">
        <v>16</v>
      </c>
      <c r="K18" s="18" t="str">
        <f>Puts!B18</f>
        <v>Per N.</v>
      </c>
      <c r="L18" s="138">
        <f>Puts!C18</f>
        <v>37</v>
      </c>
      <c r="M18" s="8"/>
      <c r="N18" s="26" t="s">
        <v>232</v>
      </c>
      <c r="O18" s="18" t="s">
        <v>156</v>
      </c>
      <c r="P18" s="138"/>
    </row>
    <row r="19" spans="2:16" ht="18" customHeight="1">
      <c r="B19" s="26">
        <v>17</v>
      </c>
      <c r="C19" s="24" t="str">
        <f>Point!B19</f>
        <v>Jesper H.</v>
      </c>
      <c r="D19" s="25">
        <f>Point!C19</f>
        <v>18</v>
      </c>
      <c r="E19" s="8"/>
      <c r="F19" s="26">
        <v>17</v>
      </c>
      <c r="G19" s="24" t="str">
        <f>Money!B19</f>
        <v>Jesper H.</v>
      </c>
      <c r="H19" s="133">
        <f>Money!C19</f>
        <v>3540000</v>
      </c>
      <c r="I19" s="8"/>
      <c r="J19" s="26">
        <v>17</v>
      </c>
      <c r="K19" s="18" t="str">
        <f>Puts!B19</f>
        <v>Bo H.</v>
      </c>
      <c r="L19" s="138">
        <f>Puts!C19</f>
        <v>37.05555555555556</v>
      </c>
      <c r="M19" s="8"/>
      <c r="N19" s="26" t="s">
        <v>232</v>
      </c>
      <c r="O19" s="18" t="s">
        <v>271</v>
      </c>
      <c r="P19" s="138"/>
    </row>
    <row r="20" spans="2:16" ht="18" customHeight="1">
      <c r="B20" s="26">
        <v>18</v>
      </c>
      <c r="C20" s="24" t="str">
        <f>Point!B20</f>
        <v>Henning V.</v>
      </c>
      <c r="D20" s="25">
        <f>Point!C20</f>
        <v>16</v>
      </c>
      <c r="E20" s="8"/>
      <c r="F20" s="26">
        <v>18</v>
      </c>
      <c r="G20" s="24" t="str">
        <f>Money!B20</f>
        <v>Michael H.</v>
      </c>
      <c r="H20" s="133">
        <f>Money!C20</f>
        <v>2910000</v>
      </c>
      <c r="I20" s="8"/>
      <c r="J20" s="26">
        <v>18</v>
      </c>
      <c r="K20" s="18" t="str">
        <f>Puts!B20</f>
        <v>Søren B.</v>
      </c>
      <c r="L20" s="138">
        <f>Puts!C20</f>
        <v>37.05555555555556</v>
      </c>
      <c r="M20" s="8"/>
      <c r="N20" s="26" t="s">
        <v>232</v>
      </c>
      <c r="O20" s="18" t="s">
        <v>252</v>
      </c>
      <c r="P20" s="138"/>
    </row>
    <row r="21" spans="2:16" ht="18" customHeight="1">
      <c r="B21" s="26">
        <v>19</v>
      </c>
      <c r="C21" s="24" t="str">
        <f>Point!B21</f>
        <v>Michael H.</v>
      </c>
      <c r="D21" s="25">
        <f>Point!C21</f>
        <v>13</v>
      </c>
      <c r="E21" s="8"/>
      <c r="F21" s="26">
        <v>19</v>
      </c>
      <c r="G21" s="24" t="str">
        <f>Money!B21</f>
        <v>Henning V.</v>
      </c>
      <c r="H21" s="133">
        <f>Money!C21</f>
        <v>2287500</v>
      </c>
      <c r="I21" s="8"/>
      <c r="J21" s="26">
        <v>19</v>
      </c>
      <c r="K21" s="18" t="str">
        <f>Puts!B21</f>
        <v>Michael H.</v>
      </c>
      <c r="L21" s="138">
        <f>Puts!C21</f>
        <v>37.166666666666664</v>
      </c>
      <c r="M21" s="8"/>
      <c r="N21" s="26" t="s">
        <v>232</v>
      </c>
      <c r="O21" s="18" t="s">
        <v>273</v>
      </c>
      <c r="P21" s="138"/>
    </row>
    <row r="22" spans="2:16" ht="18" customHeight="1">
      <c r="B22" s="26">
        <v>20</v>
      </c>
      <c r="C22" s="24" t="str">
        <f>Point!B22</f>
        <v>Ib B.</v>
      </c>
      <c r="D22" s="25">
        <f>Point!C22</f>
        <v>11</v>
      </c>
      <c r="E22" s="8"/>
      <c r="F22" s="26">
        <v>20</v>
      </c>
      <c r="G22" s="24" t="str">
        <f>Money!B22</f>
        <v>Ivar J.</v>
      </c>
      <c r="H22" s="133">
        <f>Money!C22</f>
        <v>1825000</v>
      </c>
      <c r="I22" s="8"/>
      <c r="J22" s="26">
        <v>20</v>
      </c>
      <c r="K22" s="18" t="str">
        <f>Puts!B22</f>
        <v>Kaj T.</v>
      </c>
      <c r="L22" s="138">
        <f>Puts!C22</f>
        <v>37.166666666666664</v>
      </c>
      <c r="M22" s="8"/>
      <c r="N22" s="26" t="s">
        <v>232</v>
      </c>
      <c r="O22" s="18" t="s">
        <v>274</v>
      </c>
      <c r="P22" s="138"/>
    </row>
    <row r="23" spans="2:16" ht="18" customHeight="1">
      <c r="B23" s="26">
        <v>21</v>
      </c>
      <c r="C23" s="24" t="str">
        <f>Point!B23</f>
        <v>Ivar J.</v>
      </c>
      <c r="D23" s="25">
        <f>Point!C23</f>
        <v>6</v>
      </c>
      <c r="E23" s="8"/>
      <c r="F23" s="26">
        <v>21</v>
      </c>
      <c r="G23" s="24" t="str">
        <f>Money!B23</f>
        <v>Ib B.</v>
      </c>
      <c r="H23" s="133">
        <f>Money!C23</f>
        <v>1650000</v>
      </c>
      <c r="I23" s="8"/>
      <c r="J23" s="26">
        <v>21</v>
      </c>
      <c r="K23" s="18" t="str">
        <f>Puts!B23</f>
        <v>Ib B.</v>
      </c>
      <c r="L23" s="138">
        <f>Puts!C23</f>
        <v>37.833333333333336</v>
      </c>
      <c r="M23" s="8"/>
      <c r="N23" s="266" t="s">
        <v>50</v>
      </c>
      <c r="O23" s="267"/>
      <c r="P23" s="268"/>
    </row>
    <row r="24" spans="2:16" ht="18" customHeight="1">
      <c r="B24" s="26">
        <v>22</v>
      </c>
      <c r="C24" s="24" t="str">
        <f>Point!B24</f>
        <v>Kaj T.</v>
      </c>
      <c r="D24" s="25">
        <f>Point!C24</f>
        <v>4</v>
      </c>
      <c r="E24" s="8"/>
      <c r="F24" s="26">
        <v>22</v>
      </c>
      <c r="G24" s="24" t="str">
        <f>Money!B24</f>
        <v>Kaj T.</v>
      </c>
      <c r="H24" s="133">
        <f>Money!C24</f>
        <v>700000</v>
      </c>
      <c r="I24" s="8"/>
      <c r="J24" s="26">
        <v>22</v>
      </c>
      <c r="K24" s="18" t="str">
        <f>Puts!B24</f>
        <v>Ivar J.</v>
      </c>
      <c r="L24" s="138">
        <f>Puts!C24</f>
        <v>37.94444444444444</v>
      </c>
      <c r="M24" s="8"/>
      <c r="N24" s="78" t="str">
        <f>'Tæt-flag'!I3</f>
        <v>7/5</v>
      </c>
      <c r="O24" s="18" t="str">
        <f>'Tæt-flag'!G3</f>
        <v>Jesper H</v>
      </c>
      <c r="P24" s="138" t="str">
        <f>'Tæt-flag'!H3</f>
        <v>Gyttegård 9</v>
      </c>
    </row>
    <row r="25" spans="2:16" ht="18" customHeight="1">
      <c r="B25" s="26">
        <v>23</v>
      </c>
      <c r="C25" s="24" t="str">
        <f>Point!B25</f>
        <v>Søren B.</v>
      </c>
      <c r="D25" s="25">
        <f>Point!C25</f>
        <v>2</v>
      </c>
      <c r="E25" s="8"/>
      <c r="F25" s="26">
        <v>23</v>
      </c>
      <c r="G25" s="24" t="str">
        <f>Money!B25</f>
        <v>Søren B.</v>
      </c>
      <c r="H25" s="133">
        <f>Money!C25</f>
        <v>400000</v>
      </c>
      <c r="I25" s="8"/>
      <c r="J25" s="26">
        <v>23</v>
      </c>
      <c r="K25" s="18" t="str">
        <f>Puts!B25</f>
        <v>Torben C.</v>
      </c>
      <c r="L25" s="138">
        <f>Puts!C25</f>
        <v>38.72222222222222</v>
      </c>
      <c r="M25" s="8"/>
      <c r="N25" s="78" t="str">
        <f>'Tæt-flag'!I4</f>
        <v>14/8</v>
      </c>
      <c r="O25" s="18" t="str">
        <f>'Tæt-flag'!G4</f>
        <v>Carsten L.</v>
      </c>
      <c r="P25" s="138" t="str">
        <f>'Tæt-flag'!H4</f>
        <v>Horsens 15</v>
      </c>
    </row>
    <row r="26" spans="2:16" ht="18" customHeight="1">
      <c r="B26" s="26">
        <v>24</v>
      </c>
      <c r="C26" s="24" t="str">
        <f>Point!B26</f>
        <v>Torben C.</v>
      </c>
      <c r="D26" s="25">
        <f>Point!C26</f>
        <v>0</v>
      </c>
      <c r="E26" s="8"/>
      <c r="F26" s="26">
        <v>24</v>
      </c>
      <c r="G26" s="24" t="str">
        <f>Money!B26</f>
        <v>Torben C.</v>
      </c>
      <c r="H26" s="133">
        <f>Money!C26</f>
        <v>200000</v>
      </c>
      <c r="I26" s="8"/>
      <c r="J26" s="26">
        <v>24</v>
      </c>
      <c r="K26" s="18" t="str">
        <f>Puts!B26</f>
        <v>Thorkild J.</v>
      </c>
      <c r="L26" s="138">
        <f>Puts!C26</f>
        <v>38.833333333333336</v>
      </c>
      <c r="M26" s="8"/>
      <c r="N26" s="78" t="str">
        <f>'Tæt-flag'!I5</f>
        <v>25/9</v>
      </c>
      <c r="O26" s="18" t="str">
        <f>'Tæt-flag'!G5</f>
        <v>Torben</v>
      </c>
      <c r="P26" s="138" t="str">
        <f>'Tæt-flag'!H5</f>
        <v>Skoven 2</v>
      </c>
    </row>
    <row r="28" spans="2:17" s="12" customFormat="1" ht="15">
      <c r="B28" s="259" t="s">
        <v>26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1"/>
      <c r="Q28" s="1"/>
    </row>
    <row r="29" spans="2:16" ht="14.25">
      <c r="B29" s="256" t="s">
        <v>27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</row>
    <row r="30" spans="2:16" ht="14.25">
      <c r="B30" s="256" t="s">
        <v>167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8"/>
    </row>
  </sheetData>
  <sheetProtection/>
  <mergeCells count="10">
    <mergeCell ref="B30:P30"/>
    <mergeCell ref="B28:P28"/>
    <mergeCell ref="B1:P1"/>
    <mergeCell ref="B29:P29"/>
    <mergeCell ref="N2:P2"/>
    <mergeCell ref="J2:L2"/>
    <mergeCell ref="F2:H2"/>
    <mergeCell ref="B2:D2"/>
    <mergeCell ref="N23:P23"/>
    <mergeCell ref="N14:P14"/>
  </mergeCells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270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275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73</v>
      </c>
      <c r="B4" s="93">
        <v>17.6</v>
      </c>
      <c r="C4" s="100">
        <v>68</v>
      </c>
      <c r="D4" s="104">
        <v>25</v>
      </c>
      <c r="E4" s="102">
        <v>3.21</v>
      </c>
      <c r="F4" s="97">
        <v>1</v>
      </c>
      <c r="G4" s="94">
        <v>10</v>
      </c>
      <c r="H4" s="98">
        <f aca="true" t="shared" si="0" ref="H4:H11">N4+I4</f>
        <v>1600000</v>
      </c>
      <c r="I4" s="113">
        <f aca="true" t="shared" si="1" ref="I4:I27">IF(E4&gt;0,$N$13,0)+IF(C4&gt;0,50000,0)+IF(C4&lt;0,50000,0)</f>
        <v>350000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54</v>
      </c>
      <c r="B5" s="93">
        <v>7.7</v>
      </c>
      <c r="C5" s="100">
        <v>70</v>
      </c>
      <c r="D5" s="95">
        <v>28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125</v>
      </c>
      <c r="B6" s="93">
        <v>17.2</v>
      </c>
      <c r="C6" s="97">
        <v>73</v>
      </c>
      <c r="D6" s="104">
        <v>31</v>
      </c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4" t="s">
        <v>75</v>
      </c>
      <c r="B7" s="93">
        <v>7.9</v>
      </c>
      <c r="C7" s="97">
        <v>77</v>
      </c>
      <c r="D7" s="95">
        <v>28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59</v>
      </c>
      <c r="B8" s="93">
        <v>15.7</v>
      </c>
      <c r="C8" s="102">
        <v>77</v>
      </c>
      <c r="D8" s="95">
        <v>28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53</v>
      </c>
      <c r="B9" s="93">
        <v>22.5</v>
      </c>
      <c r="C9" s="102">
        <v>77</v>
      </c>
      <c r="D9" s="95">
        <v>30</v>
      </c>
      <c r="E9" s="96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77</v>
      </c>
      <c r="B10" s="103">
        <v>14.4</v>
      </c>
      <c r="C10" s="97">
        <v>80</v>
      </c>
      <c r="D10" s="95">
        <v>26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55</v>
      </c>
      <c r="B11" s="93">
        <v>13.9</v>
      </c>
      <c r="C11" s="94">
        <v>84</v>
      </c>
      <c r="D11" s="95">
        <v>35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80</v>
      </c>
      <c r="B12" s="93">
        <v>19.3</v>
      </c>
      <c r="C12" s="97">
        <v>84</v>
      </c>
      <c r="D12" s="95">
        <v>31</v>
      </c>
      <c r="E12" s="96"/>
      <c r="F12" s="94"/>
      <c r="G12" s="97"/>
      <c r="H12" s="98">
        <f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72</v>
      </c>
      <c r="B13" s="93">
        <v>7.6</v>
      </c>
      <c r="C13" s="100">
        <v>85</v>
      </c>
      <c r="D13" s="95">
        <v>31</v>
      </c>
      <c r="E13" s="96"/>
      <c r="F13" s="97"/>
      <c r="G13" s="97"/>
      <c r="H13" s="98">
        <f aca="true" t="shared" si="2" ref="H13:H27">I13</f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84</v>
      </c>
      <c r="B14" s="109">
        <v>26.8</v>
      </c>
      <c r="C14" s="97">
        <v>85</v>
      </c>
      <c r="D14" s="95">
        <v>36</v>
      </c>
      <c r="E14" s="96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60</v>
      </c>
      <c r="B15" s="93">
        <v>5.2</v>
      </c>
      <c r="C15" s="100"/>
      <c r="D15" s="104"/>
      <c r="E15" s="102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58</v>
      </c>
      <c r="B16" s="109">
        <v>8.9</v>
      </c>
      <c r="C16" s="97"/>
      <c r="D16" s="104"/>
      <c r="E16" s="102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86</v>
      </c>
      <c r="B17" s="103">
        <v>16.3</v>
      </c>
      <c r="C17" s="97"/>
      <c r="D17" s="95"/>
      <c r="E17" s="96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78</v>
      </c>
      <c r="B18" s="109">
        <v>16.9</v>
      </c>
      <c r="C18" s="97"/>
      <c r="D18" s="95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71</v>
      </c>
      <c r="B19" s="93">
        <v>17.6</v>
      </c>
      <c r="C19" s="97"/>
      <c r="D19" s="104"/>
      <c r="E19" s="102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74</v>
      </c>
      <c r="B20" s="93">
        <v>18.3</v>
      </c>
      <c r="C20" s="97"/>
      <c r="D20" s="104"/>
      <c r="E20" s="102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81</v>
      </c>
      <c r="B21" s="93">
        <v>19.2</v>
      </c>
      <c r="C21" s="97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61</v>
      </c>
      <c r="B22" s="103">
        <v>19.4</v>
      </c>
      <c r="C22" s="100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76</v>
      </c>
      <c r="B23" s="93">
        <v>23</v>
      </c>
      <c r="C23" s="97"/>
      <c r="D23" s="95"/>
      <c r="E23" s="108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82</v>
      </c>
      <c r="B24" s="93">
        <v>33</v>
      </c>
      <c r="C24" s="100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/>
      <c r="B25" s="93"/>
      <c r="C25" s="97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4"/>
      <c r="B26" s="93"/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837500</v>
      </c>
      <c r="P26" s="202"/>
      <c r="Q26" s="204"/>
    </row>
    <row r="27" spans="1:17" s="4" customFormat="1" ht="18" customHeight="1">
      <c r="A27" s="183"/>
      <c r="B27" s="103"/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5850000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256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258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72</v>
      </c>
      <c r="B4" s="93">
        <v>7.6</v>
      </c>
      <c r="C4" s="100">
        <v>39</v>
      </c>
      <c r="D4" s="104">
        <v>24</v>
      </c>
      <c r="E4" s="102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125</v>
      </c>
      <c r="B5" s="93">
        <v>17.2</v>
      </c>
      <c r="C5" s="100">
        <v>38</v>
      </c>
      <c r="D5" s="95">
        <v>36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4" t="s">
        <v>75</v>
      </c>
      <c r="B6" s="93">
        <v>8.1</v>
      </c>
      <c r="C6" s="100">
        <v>37</v>
      </c>
      <c r="D6" s="95">
        <v>32</v>
      </c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84</v>
      </c>
      <c r="B7" s="109">
        <v>26.8</v>
      </c>
      <c r="C7" s="97">
        <v>36</v>
      </c>
      <c r="D7" s="95">
        <v>39</v>
      </c>
      <c r="E7" s="96">
        <v>4.61</v>
      </c>
      <c r="F7" s="97">
        <v>4</v>
      </c>
      <c r="G7" s="97">
        <v>5</v>
      </c>
      <c r="H7" s="98">
        <f t="shared" si="0"/>
        <v>950000</v>
      </c>
      <c r="I7" s="113">
        <f t="shared" si="1"/>
        <v>350000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54</v>
      </c>
      <c r="B8" s="93">
        <v>7.7</v>
      </c>
      <c r="C8" s="97">
        <v>34</v>
      </c>
      <c r="D8" s="104">
        <v>30</v>
      </c>
      <c r="E8" s="102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74</v>
      </c>
      <c r="B9" s="93">
        <v>18.3</v>
      </c>
      <c r="C9" s="94">
        <v>34</v>
      </c>
      <c r="D9" s="95">
        <v>32</v>
      </c>
      <c r="E9" s="96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73</v>
      </c>
      <c r="B10" s="93">
        <v>17.6</v>
      </c>
      <c r="C10" s="97">
        <v>33</v>
      </c>
      <c r="D10" s="95">
        <v>22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59</v>
      </c>
      <c r="B11" s="93">
        <v>15.7</v>
      </c>
      <c r="C11" s="102">
        <v>32</v>
      </c>
      <c r="D11" s="95">
        <v>31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61</v>
      </c>
      <c r="B12" s="103">
        <v>19.4</v>
      </c>
      <c r="C12" s="97">
        <v>28</v>
      </c>
      <c r="D12" s="95">
        <v>38</v>
      </c>
      <c r="E12" s="96"/>
      <c r="F12" s="94"/>
      <c r="G12" s="97"/>
      <c r="H12" s="98">
        <f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55</v>
      </c>
      <c r="B13" s="93">
        <v>13.9</v>
      </c>
      <c r="C13" s="97">
        <v>27</v>
      </c>
      <c r="D13" s="95">
        <v>36</v>
      </c>
      <c r="E13" s="96"/>
      <c r="F13" s="97"/>
      <c r="G13" s="97"/>
      <c r="H13" s="98">
        <f aca="true" t="shared" si="2" ref="H13:H27">I13</f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77</v>
      </c>
      <c r="B14" s="103">
        <v>14.4</v>
      </c>
      <c r="C14" s="97">
        <v>27</v>
      </c>
      <c r="D14" s="104">
        <v>35</v>
      </c>
      <c r="E14" s="96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80</v>
      </c>
      <c r="B15" s="93">
        <v>19.3</v>
      </c>
      <c r="C15" s="100">
        <v>27</v>
      </c>
      <c r="D15" s="104">
        <v>34</v>
      </c>
      <c r="E15" s="102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76</v>
      </c>
      <c r="B16" s="93">
        <v>23</v>
      </c>
      <c r="C16" s="97">
        <v>27</v>
      </c>
      <c r="D16" s="104">
        <v>39</v>
      </c>
      <c r="E16" s="102"/>
      <c r="F16" s="102"/>
      <c r="G16" s="102"/>
      <c r="H16" s="98">
        <f t="shared" si="2"/>
        <v>50000</v>
      </c>
      <c r="I16" s="113">
        <f t="shared" si="1"/>
        <v>50000</v>
      </c>
      <c r="P16" s="203"/>
      <c r="Q16" s="204"/>
    </row>
    <row r="17" spans="1:18" s="99" customFormat="1" ht="18" customHeight="1">
      <c r="A17" s="183" t="s">
        <v>60</v>
      </c>
      <c r="B17" s="93">
        <v>5.2</v>
      </c>
      <c r="C17" s="97"/>
      <c r="D17" s="104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58</v>
      </c>
      <c r="B18" s="109">
        <v>8.9</v>
      </c>
      <c r="C18" s="97"/>
      <c r="D18" s="104"/>
      <c r="E18" s="102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86</v>
      </c>
      <c r="B19" s="103">
        <v>16.3</v>
      </c>
      <c r="C19" s="97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78</v>
      </c>
      <c r="B20" s="109">
        <v>16.9</v>
      </c>
      <c r="C20" s="100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71</v>
      </c>
      <c r="B21" s="93">
        <v>17.6</v>
      </c>
      <c r="C21" s="102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81</v>
      </c>
      <c r="B22" s="93">
        <v>19.2</v>
      </c>
      <c r="C22" s="97"/>
      <c r="D22" s="95"/>
      <c r="E22" s="108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53</v>
      </c>
      <c r="B23" s="93">
        <v>22.5</v>
      </c>
      <c r="C23" s="97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82</v>
      </c>
      <c r="B24" s="93">
        <v>33</v>
      </c>
      <c r="C24" s="100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/>
      <c r="B25" s="93"/>
      <c r="C25" s="97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4"/>
      <c r="B26" s="93"/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837500</v>
      </c>
      <c r="P26" s="202"/>
      <c r="Q26" s="204"/>
    </row>
    <row r="27" spans="1:17" s="4" customFormat="1" ht="18" customHeight="1">
      <c r="A27" s="183"/>
      <c r="B27" s="103"/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5950000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255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257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86</v>
      </c>
      <c r="B4" s="103">
        <v>16.3</v>
      </c>
      <c r="C4" s="97">
        <v>39</v>
      </c>
      <c r="D4" s="95">
        <v>31</v>
      </c>
      <c r="E4" s="96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73</v>
      </c>
      <c r="B5" s="93">
        <v>18.2</v>
      </c>
      <c r="C5" s="97">
        <v>38</v>
      </c>
      <c r="D5" s="95">
        <v>34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54</v>
      </c>
      <c r="B6" s="93">
        <v>8.1</v>
      </c>
      <c r="C6" s="97">
        <v>38</v>
      </c>
      <c r="D6" s="104">
        <v>31</v>
      </c>
      <c r="E6" s="102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53</v>
      </c>
      <c r="B7" s="93">
        <v>22.5</v>
      </c>
      <c r="C7" s="97">
        <v>31</v>
      </c>
      <c r="D7" s="95">
        <v>37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72</v>
      </c>
      <c r="B8" s="93">
        <v>7.6</v>
      </c>
      <c r="C8" s="100">
        <v>30</v>
      </c>
      <c r="D8" s="104">
        <v>33</v>
      </c>
      <c r="E8" s="102">
        <v>6.07</v>
      </c>
      <c r="F8" s="97">
        <v>5</v>
      </c>
      <c r="G8" s="97">
        <v>4</v>
      </c>
      <c r="H8" s="98">
        <f t="shared" si="0"/>
        <v>850000</v>
      </c>
      <c r="I8" s="113">
        <f t="shared" si="1"/>
        <v>350000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84</v>
      </c>
      <c r="B9" s="109">
        <v>26.8</v>
      </c>
      <c r="C9" s="97">
        <v>29</v>
      </c>
      <c r="D9" s="95">
        <v>36</v>
      </c>
      <c r="E9" s="96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77</v>
      </c>
      <c r="B10" s="103">
        <v>14.4</v>
      </c>
      <c r="C10" s="97">
        <v>27</v>
      </c>
      <c r="D10" s="104">
        <v>35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81</v>
      </c>
      <c r="B11" s="93">
        <v>19.2</v>
      </c>
      <c r="C11" s="97">
        <v>27</v>
      </c>
      <c r="D11" s="95">
        <v>38</v>
      </c>
      <c r="E11" s="108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80</v>
      </c>
      <c r="B12" s="93">
        <v>19.3</v>
      </c>
      <c r="C12" s="100">
        <v>24</v>
      </c>
      <c r="D12" s="104">
        <v>36</v>
      </c>
      <c r="E12" s="102"/>
      <c r="F12" s="94"/>
      <c r="G12" s="97"/>
      <c r="H12" s="98">
        <f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4" t="s">
        <v>75</v>
      </c>
      <c r="B13" s="93">
        <v>8.1</v>
      </c>
      <c r="C13" s="100">
        <v>23</v>
      </c>
      <c r="D13" s="95">
        <v>41</v>
      </c>
      <c r="E13" s="96"/>
      <c r="F13" s="97"/>
      <c r="G13" s="97"/>
      <c r="H13" s="98">
        <f aca="true" t="shared" si="2" ref="H13:H27">I13</f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60</v>
      </c>
      <c r="B14" s="93">
        <v>5.2</v>
      </c>
      <c r="C14" s="97"/>
      <c r="D14" s="104"/>
      <c r="E14" s="102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58</v>
      </c>
      <c r="B15" s="109">
        <v>8.9</v>
      </c>
      <c r="C15" s="97"/>
      <c r="D15" s="104"/>
      <c r="E15" s="102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55</v>
      </c>
      <c r="B16" s="93">
        <v>13.9</v>
      </c>
      <c r="C16" s="97"/>
      <c r="D16" s="95"/>
      <c r="E16" s="96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59</v>
      </c>
      <c r="B17" s="93">
        <v>15.7</v>
      </c>
      <c r="C17" s="102"/>
      <c r="D17" s="95"/>
      <c r="E17" s="96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78</v>
      </c>
      <c r="B18" s="109">
        <v>16.9</v>
      </c>
      <c r="C18" s="100"/>
      <c r="D18" s="95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125</v>
      </c>
      <c r="B19" s="93">
        <v>17.2</v>
      </c>
      <c r="C19" s="100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71</v>
      </c>
      <c r="B20" s="93">
        <v>17.6</v>
      </c>
      <c r="C20" s="102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74</v>
      </c>
      <c r="B21" s="93">
        <v>18.3</v>
      </c>
      <c r="C21" s="94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61</v>
      </c>
      <c r="B22" s="103">
        <v>19.4</v>
      </c>
      <c r="C22" s="97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76</v>
      </c>
      <c r="B23" s="93">
        <v>23</v>
      </c>
      <c r="C23" s="97"/>
      <c r="D23" s="104"/>
      <c r="E23" s="102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82</v>
      </c>
      <c r="B24" s="93">
        <v>33</v>
      </c>
      <c r="C24" s="100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/>
      <c r="B25" s="93"/>
      <c r="C25" s="97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4"/>
      <c r="B26" s="93"/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837500</v>
      </c>
      <c r="P26" s="202"/>
      <c r="Q26" s="204"/>
    </row>
    <row r="27" spans="1:17" s="4" customFormat="1" ht="18" customHeight="1">
      <c r="A27" s="183"/>
      <c r="B27" s="103"/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5800000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254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253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86</v>
      </c>
      <c r="B4" s="103">
        <v>16.3</v>
      </c>
      <c r="C4" s="97">
        <v>36</v>
      </c>
      <c r="D4" s="95">
        <v>33</v>
      </c>
      <c r="E4" s="96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54</v>
      </c>
      <c r="B5" s="93">
        <v>8.1</v>
      </c>
      <c r="C5" s="97">
        <v>34</v>
      </c>
      <c r="D5" s="104">
        <v>28</v>
      </c>
      <c r="E5" s="102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81</v>
      </c>
      <c r="B6" s="93">
        <v>19.2</v>
      </c>
      <c r="C6" s="97">
        <v>33</v>
      </c>
      <c r="D6" s="95">
        <v>35</v>
      </c>
      <c r="E6" s="108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73</v>
      </c>
      <c r="B7" s="93">
        <v>18.2</v>
      </c>
      <c r="C7" s="97">
        <v>32</v>
      </c>
      <c r="D7" s="95">
        <v>35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53</v>
      </c>
      <c r="B8" s="93">
        <v>22.5</v>
      </c>
      <c r="C8" s="97">
        <v>32</v>
      </c>
      <c r="D8" s="95">
        <v>37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72</v>
      </c>
      <c r="B9" s="93">
        <v>7.6</v>
      </c>
      <c r="C9" s="100">
        <v>30</v>
      </c>
      <c r="D9" s="104">
        <v>34</v>
      </c>
      <c r="E9" s="102">
        <v>9.7</v>
      </c>
      <c r="F9" s="108">
        <v>6</v>
      </c>
      <c r="G9" s="108">
        <v>3</v>
      </c>
      <c r="H9" s="98">
        <f t="shared" si="0"/>
        <v>750000</v>
      </c>
      <c r="I9" s="113">
        <f t="shared" si="1"/>
        <v>350000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61</v>
      </c>
      <c r="B10" s="103">
        <v>19.4</v>
      </c>
      <c r="C10" s="97">
        <v>23</v>
      </c>
      <c r="D10" s="95">
        <v>39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77</v>
      </c>
      <c r="B11" s="103">
        <v>14.4</v>
      </c>
      <c r="C11" s="97">
        <v>22</v>
      </c>
      <c r="D11" s="104">
        <v>32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80</v>
      </c>
      <c r="B12" s="93">
        <v>19.3</v>
      </c>
      <c r="C12" s="100">
        <v>22</v>
      </c>
      <c r="D12" s="104">
        <v>38</v>
      </c>
      <c r="E12" s="102"/>
      <c r="F12" s="94"/>
      <c r="G12" s="97"/>
      <c r="H12" s="98">
        <f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76</v>
      </c>
      <c r="B13" s="93">
        <v>23</v>
      </c>
      <c r="C13" s="97">
        <v>22</v>
      </c>
      <c r="D13" s="104">
        <v>43</v>
      </c>
      <c r="E13" s="102"/>
      <c r="F13" s="97"/>
      <c r="G13" s="97"/>
      <c r="H13" s="98">
        <f aca="true" t="shared" si="2" ref="H13:H27">I13</f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84</v>
      </c>
      <c r="B14" s="109">
        <v>26.8</v>
      </c>
      <c r="C14" s="97">
        <v>22</v>
      </c>
      <c r="D14" s="95">
        <v>45</v>
      </c>
      <c r="E14" s="96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4" t="s">
        <v>75</v>
      </c>
      <c r="B15" s="93">
        <v>8.1</v>
      </c>
      <c r="C15" s="100">
        <v>21</v>
      </c>
      <c r="D15" s="95">
        <v>39</v>
      </c>
      <c r="E15" s="96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60</v>
      </c>
      <c r="B16" s="93">
        <v>5.2</v>
      </c>
      <c r="C16" s="97"/>
      <c r="D16" s="104"/>
      <c r="E16" s="102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58</v>
      </c>
      <c r="B17" s="109">
        <v>8.9</v>
      </c>
      <c r="C17" s="97"/>
      <c r="D17" s="104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55</v>
      </c>
      <c r="B18" s="93">
        <v>13.9</v>
      </c>
      <c r="C18" s="97"/>
      <c r="D18" s="95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59</v>
      </c>
      <c r="B19" s="93">
        <v>15.7</v>
      </c>
      <c r="C19" s="102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78</v>
      </c>
      <c r="B20" s="109">
        <v>16.9</v>
      </c>
      <c r="C20" s="100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125</v>
      </c>
      <c r="B21" s="93">
        <v>17.2</v>
      </c>
      <c r="C21" s="100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71</v>
      </c>
      <c r="B22" s="93">
        <v>17.6</v>
      </c>
      <c r="C22" s="102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74</v>
      </c>
      <c r="B23" s="93">
        <v>18.3</v>
      </c>
      <c r="C23" s="94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82</v>
      </c>
      <c r="B24" s="93">
        <v>33</v>
      </c>
      <c r="C24" s="100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/>
      <c r="B25" s="93"/>
      <c r="C25" s="97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4"/>
      <c r="B26" s="93"/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837500</v>
      </c>
      <c r="P26" s="202"/>
      <c r="Q26" s="204"/>
    </row>
    <row r="27" spans="1:17" s="4" customFormat="1" ht="18" customHeight="1">
      <c r="A27" s="183"/>
      <c r="B27" s="103"/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5900000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240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241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125</v>
      </c>
      <c r="B4" s="93">
        <v>17.2</v>
      </c>
      <c r="C4" s="97">
        <v>36</v>
      </c>
      <c r="D4" s="104">
        <v>38</v>
      </c>
      <c r="E4" s="102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81</v>
      </c>
      <c r="B5" s="93">
        <v>19.2</v>
      </c>
      <c r="C5" s="100">
        <v>33.1</v>
      </c>
      <c r="D5" s="104">
        <v>36</v>
      </c>
      <c r="E5" s="102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61</v>
      </c>
      <c r="B6" s="103">
        <v>19.4</v>
      </c>
      <c r="C6" s="97">
        <v>33</v>
      </c>
      <c r="D6" s="104">
        <v>31</v>
      </c>
      <c r="E6" s="102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73</v>
      </c>
      <c r="B7" s="93">
        <v>18.2</v>
      </c>
      <c r="C7" s="100">
        <v>32</v>
      </c>
      <c r="D7" s="95"/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86</v>
      </c>
      <c r="B8" s="103">
        <v>16.3</v>
      </c>
      <c r="C8" s="97">
        <v>31</v>
      </c>
      <c r="D8" s="104"/>
      <c r="E8" s="102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74</v>
      </c>
      <c r="B9" s="93">
        <v>18.3</v>
      </c>
      <c r="C9" s="97">
        <v>31</v>
      </c>
      <c r="D9" s="95"/>
      <c r="E9" s="96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54</v>
      </c>
      <c r="B10" s="93">
        <v>8.1</v>
      </c>
      <c r="C10" s="97">
        <v>30</v>
      </c>
      <c r="D10" s="104">
        <v>37</v>
      </c>
      <c r="E10" s="96" t="s">
        <v>243</v>
      </c>
      <c r="F10" s="97">
        <v>7</v>
      </c>
      <c r="G10" s="97">
        <v>2</v>
      </c>
      <c r="H10" s="98">
        <v>950000</v>
      </c>
      <c r="I10" s="113">
        <f t="shared" si="1"/>
        <v>350000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84</v>
      </c>
      <c r="B11" s="109">
        <v>26.8</v>
      </c>
      <c r="C11" s="102">
        <v>29</v>
      </c>
      <c r="D11" s="95">
        <v>40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72</v>
      </c>
      <c r="B12" s="93">
        <v>7.6</v>
      </c>
      <c r="C12" s="97">
        <v>28</v>
      </c>
      <c r="D12" s="95">
        <v>33</v>
      </c>
      <c r="E12" s="96" t="s">
        <v>242</v>
      </c>
      <c r="F12" s="94"/>
      <c r="G12" s="97"/>
      <c r="H12" s="98">
        <v>650000</v>
      </c>
      <c r="I12" s="113">
        <f t="shared" si="1"/>
        <v>350000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4" t="s">
        <v>75</v>
      </c>
      <c r="B13" s="93">
        <v>8.1</v>
      </c>
      <c r="C13" s="100">
        <v>28</v>
      </c>
      <c r="D13" s="95">
        <v>35</v>
      </c>
      <c r="E13" s="96">
        <v>5.99</v>
      </c>
      <c r="F13" s="97"/>
      <c r="G13" s="97"/>
      <c r="H13" s="98">
        <f aca="true" t="shared" si="2" ref="H13:H27">I13</f>
        <v>350000</v>
      </c>
      <c r="I13" s="113">
        <f t="shared" si="1"/>
        <v>350000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60</v>
      </c>
      <c r="B14" s="93">
        <v>5.2</v>
      </c>
      <c r="C14" s="100">
        <v>27</v>
      </c>
      <c r="D14" s="95">
        <v>34</v>
      </c>
      <c r="E14" s="96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59</v>
      </c>
      <c r="B15" s="93">
        <v>15.7</v>
      </c>
      <c r="C15" s="102">
        <v>26</v>
      </c>
      <c r="D15" s="95">
        <v>32</v>
      </c>
      <c r="E15" s="96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76</v>
      </c>
      <c r="B16" s="93">
        <v>23</v>
      </c>
      <c r="C16" s="97">
        <v>25</v>
      </c>
      <c r="D16" s="95">
        <v>42</v>
      </c>
      <c r="E16" s="96"/>
      <c r="F16" s="102"/>
      <c r="G16" s="102"/>
      <c r="H16" s="98">
        <f t="shared" si="2"/>
        <v>50000</v>
      </c>
      <c r="I16" s="113">
        <f t="shared" si="1"/>
        <v>50000</v>
      </c>
      <c r="P16" s="203"/>
      <c r="Q16" s="204"/>
    </row>
    <row r="17" spans="1:18" s="99" customFormat="1" ht="18" customHeight="1">
      <c r="A17" s="183" t="s">
        <v>77</v>
      </c>
      <c r="B17" s="103">
        <v>14.4</v>
      </c>
      <c r="C17" s="94">
        <v>24</v>
      </c>
      <c r="D17" s="95">
        <v>36</v>
      </c>
      <c r="E17" s="96"/>
      <c r="F17" s="102"/>
      <c r="G17" s="102"/>
      <c r="H17" s="98">
        <f t="shared" si="2"/>
        <v>50000</v>
      </c>
      <c r="I17" s="113">
        <f t="shared" si="1"/>
        <v>50000</v>
      </c>
      <c r="O17" s="106"/>
      <c r="P17" s="203"/>
      <c r="Q17" s="204"/>
      <c r="R17" s="107"/>
    </row>
    <row r="18" spans="1:18" s="99" customFormat="1" ht="18" customHeight="1">
      <c r="A18" s="183" t="s">
        <v>55</v>
      </c>
      <c r="B18" s="93">
        <v>13.9</v>
      </c>
      <c r="C18" s="97">
        <v>22</v>
      </c>
      <c r="D18" s="95">
        <v>37</v>
      </c>
      <c r="E18" s="108">
        <v>3.62</v>
      </c>
      <c r="F18" s="97"/>
      <c r="G18" s="97"/>
      <c r="H18" s="98">
        <f t="shared" si="2"/>
        <v>350000</v>
      </c>
      <c r="I18" s="113">
        <f t="shared" si="1"/>
        <v>350000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78</v>
      </c>
      <c r="B19" s="109">
        <v>16.9</v>
      </c>
      <c r="C19" s="100">
        <v>16</v>
      </c>
      <c r="D19" s="104">
        <v>40</v>
      </c>
      <c r="E19" s="102"/>
      <c r="F19" s="97"/>
      <c r="G19" s="97"/>
      <c r="H19" s="98">
        <f t="shared" si="2"/>
        <v>50000</v>
      </c>
      <c r="I19" s="113">
        <f t="shared" si="1"/>
        <v>50000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80</v>
      </c>
      <c r="B20" s="93">
        <v>19.3</v>
      </c>
      <c r="C20" s="97">
        <v>16</v>
      </c>
      <c r="D20" s="95"/>
      <c r="E20" s="96"/>
      <c r="F20" s="102"/>
      <c r="G20" s="102"/>
      <c r="H20" s="98">
        <f t="shared" si="2"/>
        <v>50000</v>
      </c>
      <c r="I20" s="113">
        <f t="shared" si="1"/>
        <v>50000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83</v>
      </c>
      <c r="B21" s="93">
        <v>7.5</v>
      </c>
      <c r="C21" s="97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58</v>
      </c>
      <c r="B22" s="109">
        <v>8.9</v>
      </c>
      <c r="C22" s="97"/>
      <c r="D22" s="104"/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71</v>
      </c>
      <c r="B23" s="93">
        <v>17.6</v>
      </c>
      <c r="C23" s="97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85</v>
      </c>
      <c r="B24" s="93">
        <v>19.9</v>
      </c>
      <c r="C24" s="100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53</v>
      </c>
      <c r="B25" s="93">
        <v>22.5</v>
      </c>
      <c r="C25" s="97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7650000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240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239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54</v>
      </c>
      <c r="B4" s="93">
        <v>8.1</v>
      </c>
      <c r="C4" s="97">
        <v>67</v>
      </c>
      <c r="D4" s="95"/>
      <c r="E4" s="96"/>
      <c r="F4" s="97">
        <v>1</v>
      </c>
      <c r="G4" s="94">
        <v>10</v>
      </c>
      <c r="H4" s="98">
        <v>887500</v>
      </c>
      <c r="I4" s="113">
        <f aca="true" t="shared" si="0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78</v>
      </c>
      <c r="B5" s="109">
        <v>16.9</v>
      </c>
      <c r="C5" s="100">
        <v>67</v>
      </c>
      <c r="D5" s="95"/>
      <c r="E5" s="96"/>
      <c r="F5" s="97">
        <v>1</v>
      </c>
      <c r="G5" s="94">
        <v>10</v>
      </c>
      <c r="H5" s="98">
        <v>887500</v>
      </c>
      <c r="I5" s="113">
        <f t="shared" si="0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125</v>
      </c>
      <c r="B6" s="93">
        <v>17.2</v>
      </c>
      <c r="C6" s="97">
        <v>67</v>
      </c>
      <c r="D6" s="95"/>
      <c r="E6" s="96"/>
      <c r="F6" s="102">
        <v>1</v>
      </c>
      <c r="G6" s="94">
        <v>10</v>
      </c>
      <c r="H6" s="98">
        <v>887500</v>
      </c>
      <c r="I6" s="113">
        <f t="shared" si="0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55</v>
      </c>
      <c r="B7" s="93">
        <v>13.9</v>
      </c>
      <c r="C7" s="97">
        <v>69</v>
      </c>
      <c r="D7" s="95"/>
      <c r="E7" s="96"/>
      <c r="F7" s="97">
        <v>2</v>
      </c>
      <c r="G7" s="97">
        <v>5</v>
      </c>
      <c r="H7" s="98">
        <v>462500</v>
      </c>
      <c r="I7" s="113">
        <f t="shared" si="0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86</v>
      </c>
      <c r="B8" s="103">
        <v>16.3</v>
      </c>
      <c r="C8" s="97">
        <v>69</v>
      </c>
      <c r="D8" s="104"/>
      <c r="E8" s="102"/>
      <c r="F8" s="97">
        <v>2</v>
      </c>
      <c r="G8" s="97">
        <v>5</v>
      </c>
      <c r="H8" s="98">
        <v>462500</v>
      </c>
      <c r="I8" s="113">
        <f t="shared" si="0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73</v>
      </c>
      <c r="B9" s="93">
        <v>18.2</v>
      </c>
      <c r="C9" s="100">
        <v>69</v>
      </c>
      <c r="D9" s="104"/>
      <c r="E9" s="102"/>
      <c r="F9" s="108">
        <v>2</v>
      </c>
      <c r="G9" s="97">
        <v>5</v>
      </c>
      <c r="H9" s="98">
        <v>462500</v>
      </c>
      <c r="I9" s="113">
        <f t="shared" si="0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72</v>
      </c>
      <c r="B10" s="93">
        <v>7.6</v>
      </c>
      <c r="C10" s="97">
        <v>70</v>
      </c>
      <c r="D10" s="95"/>
      <c r="E10" s="108"/>
      <c r="F10" s="97"/>
      <c r="G10" s="97"/>
      <c r="H10" s="98">
        <v>50000</v>
      </c>
      <c r="I10" s="113">
        <f t="shared" si="0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77</v>
      </c>
      <c r="B11" s="103">
        <v>14.4</v>
      </c>
      <c r="C11" s="94">
        <v>70</v>
      </c>
      <c r="D11" s="95"/>
      <c r="E11" s="96"/>
      <c r="F11" s="97"/>
      <c r="G11" s="97"/>
      <c r="H11" s="98">
        <v>50000</v>
      </c>
      <c r="I11" s="113">
        <f t="shared" si="0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81</v>
      </c>
      <c r="B12" s="93">
        <v>19.2</v>
      </c>
      <c r="C12" s="100">
        <v>70</v>
      </c>
      <c r="D12" s="95"/>
      <c r="E12" s="96"/>
      <c r="F12" s="94"/>
      <c r="G12" s="97"/>
      <c r="H12" s="98">
        <f>I12</f>
        <v>50000</v>
      </c>
      <c r="I12" s="113">
        <f t="shared" si="0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76</v>
      </c>
      <c r="B13" s="93">
        <v>23</v>
      </c>
      <c r="C13" s="97">
        <v>70</v>
      </c>
      <c r="D13" s="104"/>
      <c r="E13" s="102"/>
      <c r="F13" s="97"/>
      <c r="G13" s="97"/>
      <c r="H13" s="98">
        <f aca="true" t="shared" si="1" ref="H13:H27">I13</f>
        <v>50000</v>
      </c>
      <c r="I13" s="113">
        <f t="shared" si="0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60</v>
      </c>
      <c r="B14" s="93">
        <v>5.2</v>
      </c>
      <c r="C14" s="100">
        <v>73</v>
      </c>
      <c r="D14" s="104"/>
      <c r="E14" s="102"/>
      <c r="F14" s="97"/>
      <c r="G14" s="97"/>
      <c r="H14" s="98">
        <f t="shared" si="1"/>
        <v>50000</v>
      </c>
      <c r="I14" s="113">
        <f t="shared" si="0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59</v>
      </c>
      <c r="B15" s="93">
        <v>15.7</v>
      </c>
      <c r="C15" s="102">
        <v>73</v>
      </c>
      <c r="D15" s="104"/>
      <c r="E15" s="102"/>
      <c r="F15" s="97"/>
      <c r="G15" s="97"/>
      <c r="H15" s="98">
        <f t="shared" si="1"/>
        <v>50000</v>
      </c>
      <c r="I15" s="113">
        <f t="shared" si="0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61</v>
      </c>
      <c r="B16" s="103">
        <v>19.4</v>
      </c>
      <c r="C16" s="97">
        <v>73</v>
      </c>
      <c r="D16" s="95"/>
      <c r="E16" s="96"/>
      <c r="F16" s="102"/>
      <c r="G16" s="102"/>
      <c r="H16" s="98">
        <f t="shared" si="1"/>
        <v>50000</v>
      </c>
      <c r="I16" s="113">
        <f t="shared" si="0"/>
        <v>50000</v>
      </c>
      <c r="P16" s="203"/>
      <c r="Q16" s="204"/>
    </row>
    <row r="17" spans="1:18" s="99" customFormat="1" ht="18" customHeight="1">
      <c r="A17" s="183" t="s">
        <v>84</v>
      </c>
      <c r="B17" s="109">
        <v>26.8</v>
      </c>
      <c r="C17" s="102">
        <v>73</v>
      </c>
      <c r="D17" s="95"/>
      <c r="E17" s="96"/>
      <c r="F17" s="102"/>
      <c r="G17" s="102"/>
      <c r="H17" s="98">
        <f t="shared" si="1"/>
        <v>50000</v>
      </c>
      <c r="I17" s="113">
        <f t="shared" si="0"/>
        <v>50000</v>
      </c>
      <c r="O17" s="106"/>
      <c r="P17" s="203"/>
      <c r="Q17" s="204"/>
      <c r="R17" s="107"/>
    </row>
    <row r="18" spans="1:18" s="99" customFormat="1" ht="18" customHeight="1">
      <c r="A18" s="184" t="s">
        <v>75</v>
      </c>
      <c r="B18" s="93">
        <v>8.1</v>
      </c>
      <c r="C18" s="100">
        <v>74</v>
      </c>
      <c r="D18" s="95"/>
      <c r="E18" s="96"/>
      <c r="F18" s="97"/>
      <c r="G18" s="97"/>
      <c r="H18" s="98">
        <f t="shared" si="1"/>
        <v>50000</v>
      </c>
      <c r="I18" s="113">
        <f t="shared" si="0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74</v>
      </c>
      <c r="B19" s="93">
        <v>18.3</v>
      </c>
      <c r="C19" s="97">
        <v>74</v>
      </c>
      <c r="D19" s="104"/>
      <c r="E19" s="102"/>
      <c r="F19" s="97"/>
      <c r="G19" s="97"/>
      <c r="H19" s="98">
        <f t="shared" si="1"/>
        <v>50000</v>
      </c>
      <c r="I19" s="113">
        <f t="shared" si="0"/>
        <v>50000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80</v>
      </c>
      <c r="B20" s="93">
        <v>19.3</v>
      </c>
      <c r="C20" s="97">
        <v>74</v>
      </c>
      <c r="D20" s="95"/>
      <c r="E20" s="96"/>
      <c r="F20" s="102"/>
      <c r="G20" s="102"/>
      <c r="H20" s="98">
        <f t="shared" si="1"/>
        <v>50000</v>
      </c>
      <c r="I20" s="113">
        <f t="shared" si="0"/>
        <v>50000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83</v>
      </c>
      <c r="B21" s="93">
        <v>7.5</v>
      </c>
      <c r="C21" s="97"/>
      <c r="D21" s="104"/>
      <c r="E21" s="102"/>
      <c r="F21" s="102"/>
      <c r="G21" s="102"/>
      <c r="H21" s="98">
        <f t="shared" si="1"/>
        <v>0</v>
      </c>
      <c r="I21" s="113">
        <f t="shared" si="0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58</v>
      </c>
      <c r="B22" s="109">
        <v>8.9</v>
      </c>
      <c r="C22" s="97"/>
      <c r="D22" s="95"/>
      <c r="E22" s="96"/>
      <c r="F22" s="102"/>
      <c r="G22" s="102"/>
      <c r="H22" s="98">
        <f t="shared" si="1"/>
        <v>0</v>
      </c>
      <c r="I22" s="113">
        <f t="shared" si="0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71</v>
      </c>
      <c r="B23" s="93">
        <v>17.6</v>
      </c>
      <c r="C23" s="97"/>
      <c r="D23" s="104"/>
      <c r="E23" s="102"/>
      <c r="F23" s="102"/>
      <c r="G23" s="102"/>
      <c r="H23" s="98">
        <f t="shared" si="1"/>
        <v>0</v>
      </c>
      <c r="I23" s="113">
        <f t="shared" si="0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85</v>
      </c>
      <c r="B24" s="93">
        <v>19.9</v>
      </c>
      <c r="C24" s="100"/>
      <c r="D24" s="95"/>
      <c r="E24" s="96"/>
      <c r="F24" s="102"/>
      <c r="G24" s="102"/>
      <c r="H24" s="98">
        <f t="shared" si="1"/>
        <v>0</v>
      </c>
      <c r="I24" s="113">
        <f t="shared" si="0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53</v>
      </c>
      <c r="B25" s="93">
        <v>22.5</v>
      </c>
      <c r="C25" s="97"/>
      <c r="D25" s="95"/>
      <c r="E25" s="96"/>
      <c r="F25" s="102"/>
      <c r="G25" s="102"/>
      <c r="H25" s="98">
        <f t="shared" si="1"/>
        <v>0</v>
      </c>
      <c r="I25" s="113">
        <f t="shared" si="0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1"/>
        <v>0</v>
      </c>
      <c r="I26" s="113">
        <f t="shared" si="0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1"/>
        <v>0</v>
      </c>
      <c r="I27" s="113">
        <f t="shared" si="0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4600000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229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238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72</v>
      </c>
      <c r="B4" s="93">
        <v>7.6</v>
      </c>
      <c r="C4" s="100">
        <v>34</v>
      </c>
      <c r="D4" s="95">
        <v>32</v>
      </c>
      <c r="E4" s="96"/>
      <c r="F4" s="97">
        <v>1</v>
      </c>
      <c r="G4" s="94">
        <v>10</v>
      </c>
      <c r="H4" s="98">
        <f aca="true" t="shared" si="0" ref="H4:H11">N4+I4</f>
        <v>1675000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1625000</v>
      </c>
      <c r="P4" s="203"/>
      <c r="Q4" s="204"/>
    </row>
    <row r="5" spans="1:17" s="99" customFormat="1" ht="18" customHeight="1">
      <c r="A5" s="184" t="s">
        <v>75</v>
      </c>
      <c r="B5" s="93">
        <v>8.1</v>
      </c>
      <c r="C5" s="97">
        <v>32</v>
      </c>
      <c r="D5" s="95">
        <v>29</v>
      </c>
      <c r="E5" s="96"/>
      <c r="F5" s="97">
        <v>2</v>
      </c>
      <c r="G5" s="97">
        <v>8</v>
      </c>
      <c r="H5" s="98">
        <f t="shared" si="0"/>
        <v>1350000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1300000</v>
      </c>
      <c r="P5" s="203"/>
      <c r="Q5" s="204"/>
    </row>
    <row r="6" spans="1:17" s="99" customFormat="1" ht="18" customHeight="1">
      <c r="A6" s="183" t="s">
        <v>81</v>
      </c>
      <c r="B6" s="93">
        <v>19.2</v>
      </c>
      <c r="C6" s="97">
        <v>32</v>
      </c>
      <c r="D6" s="95">
        <v>34</v>
      </c>
      <c r="E6" s="96"/>
      <c r="F6" s="102">
        <v>3</v>
      </c>
      <c r="G6" s="102">
        <v>6</v>
      </c>
      <c r="H6" s="98">
        <f t="shared" si="0"/>
        <v>1025000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975000</v>
      </c>
      <c r="P6" s="203"/>
      <c r="Q6" s="204"/>
    </row>
    <row r="7" spans="1:18" s="99" customFormat="1" ht="18" customHeight="1">
      <c r="A7" s="183" t="s">
        <v>84</v>
      </c>
      <c r="B7" s="109">
        <v>26.8</v>
      </c>
      <c r="C7" s="100">
        <v>32</v>
      </c>
      <c r="D7" s="95">
        <v>32</v>
      </c>
      <c r="E7" s="96"/>
      <c r="F7" s="97">
        <v>4</v>
      </c>
      <c r="G7" s="97">
        <v>5</v>
      </c>
      <c r="H7" s="98">
        <f t="shared" si="0"/>
        <v>830000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780000</v>
      </c>
      <c r="O7" s="106"/>
      <c r="P7" s="203"/>
      <c r="Q7" s="204"/>
      <c r="R7" s="107"/>
    </row>
    <row r="8" spans="1:17" s="99" customFormat="1" ht="18" customHeight="1">
      <c r="A8" s="183" t="s">
        <v>60</v>
      </c>
      <c r="B8" s="93">
        <v>5.2</v>
      </c>
      <c r="C8" s="97">
        <v>31</v>
      </c>
      <c r="D8" s="104">
        <v>31</v>
      </c>
      <c r="E8" s="102"/>
      <c r="F8" s="97">
        <v>5</v>
      </c>
      <c r="G8" s="97">
        <v>4</v>
      </c>
      <c r="H8" s="98">
        <f t="shared" si="0"/>
        <v>700000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650000</v>
      </c>
      <c r="P8" s="203"/>
      <c r="Q8" s="204"/>
    </row>
    <row r="9" spans="1:17" s="99" customFormat="1" ht="18" customHeight="1">
      <c r="A9" s="183" t="s">
        <v>125</v>
      </c>
      <c r="B9" s="93">
        <v>17.2</v>
      </c>
      <c r="C9" s="97">
        <v>29</v>
      </c>
      <c r="D9" s="104">
        <v>35</v>
      </c>
      <c r="E9" s="102"/>
      <c r="F9" s="108">
        <v>6</v>
      </c>
      <c r="G9" s="108">
        <v>3</v>
      </c>
      <c r="H9" s="98">
        <f t="shared" si="0"/>
        <v>570000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520000</v>
      </c>
      <c r="P9" s="203"/>
      <c r="Q9" s="204"/>
    </row>
    <row r="10" spans="1:17" s="99" customFormat="1" ht="18" customHeight="1">
      <c r="A10" s="183" t="s">
        <v>74</v>
      </c>
      <c r="B10" s="93">
        <v>18.3</v>
      </c>
      <c r="C10" s="97">
        <v>29</v>
      </c>
      <c r="D10" s="95">
        <v>36</v>
      </c>
      <c r="E10" s="108"/>
      <c r="F10" s="97">
        <v>7</v>
      </c>
      <c r="G10" s="97">
        <v>2</v>
      </c>
      <c r="H10" s="98">
        <f t="shared" si="0"/>
        <v>440000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390000</v>
      </c>
      <c r="P10" s="203"/>
      <c r="Q10" s="204"/>
    </row>
    <row r="11" spans="1:17" s="99" customFormat="1" ht="18" customHeight="1">
      <c r="A11" s="183" t="s">
        <v>54</v>
      </c>
      <c r="B11" s="93">
        <v>8.1</v>
      </c>
      <c r="C11" s="94">
        <v>28</v>
      </c>
      <c r="D11" s="95">
        <v>38</v>
      </c>
      <c r="E11" s="96">
        <v>3.59</v>
      </c>
      <c r="F11" s="97">
        <v>8</v>
      </c>
      <c r="G11" s="97">
        <v>1</v>
      </c>
      <c r="H11" s="98">
        <f t="shared" si="0"/>
        <v>700000</v>
      </c>
      <c r="I11" s="113">
        <f t="shared" si="1"/>
        <v>440000</v>
      </c>
      <c r="J11" s="118" t="s">
        <v>15</v>
      </c>
      <c r="K11" s="119"/>
      <c r="L11" s="120"/>
      <c r="M11" s="101">
        <v>1</v>
      </c>
      <c r="N11" s="98">
        <f>N12*4%</f>
        <v>260000</v>
      </c>
      <c r="P11" s="203"/>
      <c r="Q11" s="204"/>
    </row>
    <row r="12" spans="1:17" s="99" customFormat="1" ht="18" customHeight="1">
      <c r="A12" s="183" t="s">
        <v>55</v>
      </c>
      <c r="B12" s="93">
        <v>13.9</v>
      </c>
      <c r="C12" s="102">
        <v>27</v>
      </c>
      <c r="D12" s="95">
        <v>35</v>
      </c>
      <c r="E12" s="96"/>
      <c r="F12" s="94"/>
      <c r="G12" s="97"/>
      <c r="H12" s="98">
        <f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6500000</v>
      </c>
      <c r="P12" s="203"/>
      <c r="Q12" s="204"/>
    </row>
    <row r="13" spans="1:17" s="99" customFormat="1" ht="18" customHeight="1">
      <c r="A13" s="183" t="s">
        <v>73</v>
      </c>
      <c r="B13" s="93">
        <v>18.2</v>
      </c>
      <c r="C13" s="97">
        <v>27</v>
      </c>
      <c r="D13" s="104">
        <v>37</v>
      </c>
      <c r="E13" s="102"/>
      <c r="F13" s="97"/>
      <c r="G13" s="97"/>
      <c r="H13" s="98">
        <f aca="true" t="shared" si="2" ref="H13:H27">I13</f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390000</v>
      </c>
      <c r="P13" s="203"/>
      <c r="Q13" s="204"/>
    </row>
    <row r="14" spans="1:17" s="99" customFormat="1" ht="18" customHeight="1">
      <c r="A14" s="183" t="s">
        <v>53</v>
      </c>
      <c r="B14" s="93">
        <v>22.5</v>
      </c>
      <c r="C14" s="100">
        <v>26</v>
      </c>
      <c r="D14" s="104">
        <v>36</v>
      </c>
      <c r="E14" s="102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77</v>
      </c>
      <c r="B15" s="103">
        <v>14.4</v>
      </c>
      <c r="C15" s="97">
        <v>23</v>
      </c>
      <c r="D15" s="104">
        <v>33</v>
      </c>
      <c r="E15" s="102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59</v>
      </c>
      <c r="B16" s="93">
        <v>15.7</v>
      </c>
      <c r="C16" s="97">
        <v>22</v>
      </c>
      <c r="D16" s="95">
        <v>40</v>
      </c>
      <c r="E16" s="96"/>
      <c r="F16" s="102"/>
      <c r="G16" s="102"/>
      <c r="H16" s="98">
        <f t="shared" si="2"/>
        <v>50000</v>
      </c>
      <c r="I16" s="113">
        <f t="shared" si="1"/>
        <v>50000</v>
      </c>
      <c r="P16" s="203"/>
      <c r="Q16" s="204"/>
    </row>
    <row r="17" spans="1:18" s="99" customFormat="1" ht="18" customHeight="1">
      <c r="A17" s="183" t="s">
        <v>61</v>
      </c>
      <c r="B17" s="103">
        <v>19.4</v>
      </c>
      <c r="C17" s="100">
        <v>22</v>
      </c>
      <c r="D17" s="95">
        <v>45</v>
      </c>
      <c r="E17" s="96"/>
      <c r="F17" s="102"/>
      <c r="G17" s="102"/>
      <c r="H17" s="98">
        <f t="shared" si="2"/>
        <v>50000</v>
      </c>
      <c r="I17" s="113">
        <f t="shared" si="1"/>
        <v>50000</v>
      </c>
      <c r="O17" s="106"/>
      <c r="P17" s="203"/>
      <c r="Q17" s="204"/>
      <c r="R17" s="107"/>
    </row>
    <row r="18" spans="1:18" s="99" customFormat="1" ht="18" customHeight="1">
      <c r="A18" s="183" t="s">
        <v>80</v>
      </c>
      <c r="B18" s="93">
        <v>19.3</v>
      </c>
      <c r="C18" s="97">
        <v>19</v>
      </c>
      <c r="D18" s="95">
        <v>40</v>
      </c>
      <c r="E18" s="96"/>
      <c r="F18" s="97"/>
      <c r="G18" s="97"/>
      <c r="H18" s="98">
        <f t="shared" si="2"/>
        <v>50000</v>
      </c>
      <c r="I18" s="113">
        <f t="shared" si="1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83</v>
      </c>
      <c r="B19" s="93">
        <v>7.5</v>
      </c>
      <c r="C19" s="100"/>
      <c r="D19" s="104"/>
      <c r="E19" s="102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1300000</v>
      </c>
      <c r="O19" s="107"/>
      <c r="P19" s="203"/>
      <c r="Q19" s="204"/>
      <c r="R19" s="107"/>
    </row>
    <row r="20" spans="1:17" s="4" customFormat="1" ht="18" customHeight="1">
      <c r="A20" s="183" t="s">
        <v>58</v>
      </c>
      <c r="B20" s="109">
        <v>8.9</v>
      </c>
      <c r="C20" s="97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975000</v>
      </c>
      <c r="P20" s="203"/>
      <c r="Q20" s="204"/>
    </row>
    <row r="21" spans="1:17" s="4" customFormat="1" ht="18" customHeight="1">
      <c r="A21" s="183" t="s">
        <v>86</v>
      </c>
      <c r="B21" s="103">
        <v>16.3</v>
      </c>
      <c r="C21" s="97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650000</v>
      </c>
      <c r="P21" s="203"/>
      <c r="Q21" s="204"/>
    </row>
    <row r="22" spans="1:17" s="4" customFormat="1" ht="18" customHeight="1">
      <c r="A22" s="183" t="s">
        <v>78</v>
      </c>
      <c r="B22" s="109">
        <v>16.9</v>
      </c>
      <c r="C22" s="100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325000</v>
      </c>
      <c r="P22" s="203"/>
      <c r="Q22" s="204"/>
    </row>
    <row r="23" spans="1:17" s="4" customFormat="1" ht="18" customHeight="1">
      <c r="A23" s="183" t="s">
        <v>71</v>
      </c>
      <c r="B23" s="93">
        <v>17.6</v>
      </c>
      <c r="C23" s="97"/>
      <c r="D23" s="104"/>
      <c r="E23" s="102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85</v>
      </c>
      <c r="B24" s="93">
        <v>19.9</v>
      </c>
      <c r="C24" s="97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76</v>
      </c>
      <c r="B25" s="93">
        <v>23</v>
      </c>
      <c r="C25" s="102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1088750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536250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7640000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228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234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223" t="s">
        <v>55</v>
      </c>
      <c r="B4" s="224">
        <v>13.9</v>
      </c>
      <c r="C4" s="225">
        <v>45</v>
      </c>
      <c r="D4" s="104"/>
      <c r="E4" s="102"/>
      <c r="F4" s="97">
        <v>1</v>
      </c>
      <c r="G4" s="94">
        <v>10</v>
      </c>
      <c r="H4" s="98">
        <v>1050000</v>
      </c>
      <c r="I4" s="113">
        <f aca="true" t="shared" si="0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223" t="s">
        <v>125</v>
      </c>
      <c r="B5" s="224">
        <v>17</v>
      </c>
      <c r="C5" s="226">
        <v>45</v>
      </c>
      <c r="D5" s="104"/>
      <c r="E5" s="102"/>
      <c r="F5" s="97">
        <v>1</v>
      </c>
      <c r="G5" s="97">
        <v>10</v>
      </c>
      <c r="H5" s="98">
        <v>1050000</v>
      </c>
      <c r="I5" s="113">
        <f t="shared" si="0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231" t="s">
        <v>77</v>
      </c>
      <c r="B6" s="232">
        <v>16.5</v>
      </c>
      <c r="C6" s="233">
        <v>44</v>
      </c>
      <c r="D6" s="95"/>
      <c r="E6" s="96">
        <v>3.55</v>
      </c>
      <c r="F6" s="102">
        <v>2</v>
      </c>
      <c r="G6" s="102">
        <v>6</v>
      </c>
      <c r="H6" s="98">
        <v>1100000</v>
      </c>
      <c r="I6" s="113">
        <f t="shared" si="0"/>
        <v>350000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231" t="s">
        <v>53</v>
      </c>
      <c r="B7" s="234">
        <v>22.5</v>
      </c>
      <c r="C7" s="235">
        <v>44</v>
      </c>
      <c r="D7" s="95"/>
      <c r="E7" s="96"/>
      <c r="F7" s="97">
        <v>2</v>
      </c>
      <c r="G7" s="97">
        <v>6</v>
      </c>
      <c r="H7" s="98">
        <v>800000</v>
      </c>
      <c r="I7" s="113">
        <f t="shared" si="0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227" t="s">
        <v>75</v>
      </c>
      <c r="B8" s="228">
        <v>8.1</v>
      </c>
      <c r="C8" s="226">
        <v>40</v>
      </c>
      <c r="D8" s="95"/>
      <c r="E8" s="96"/>
      <c r="F8" s="97">
        <v>3</v>
      </c>
      <c r="G8" s="97">
        <v>4</v>
      </c>
      <c r="H8" s="98">
        <v>550000</v>
      </c>
      <c r="I8" s="113">
        <f t="shared" si="0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223" t="s">
        <v>61</v>
      </c>
      <c r="B9" s="229">
        <v>19.4</v>
      </c>
      <c r="C9" s="230">
        <v>40</v>
      </c>
      <c r="D9" s="95"/>
      <c r="E9" s="96"/>
      <c r="F9" s="108">
        <v>3</v>
      </c>
      <c r="G9" s="108">
        <v>4</v>
      </c>
      <c r="H9" s="98">
        <v>550000</v>
      </c>
      <c r="I9" s="113">
        <f t="shared" si="0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231" t="s">
        <v>54</v>
      </c>
      <c r="B10" s="234">
        <v>8.3</v>
      </c>
      <c r="C10" s="236">
        <v>38</v>
      </c>
      <c r="D10" s="95"/>
      <c r="E10" s="96"/>
      <c r="F10" s="97">
        <v>4</v>
      </c>
      <c r="G10" s="97">
        <v>2</v>
      </c>
      <c r="H10" s="98">
        <v>300000</v>
      </c>
      <c r="I10" s="113">
        <f t="shared" si="0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231" t="s">
        <v>73</v>
      </c>
      <c r="B11" s="234">
        <v>18.2</v>
      </c>
      <c r="C11" s="233">
        <v>38</v>
      </c>
      <c r="D11" s="95"/>
      <c r="E11" s="96"/>
      <c r="F11" s="97">
        <v>4</v>
      </c>
      <c r="G11" s="97">
        <v>2</v>
      </c>
      <c r="H11" s="98">
        <v>300000</v>
      </c>
      <c r="I11" s="113">
        <f t="shared" si="0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223" t="s">
        <v>72</v>
      </c>
      <c r="B12" s="228">
        <v>7.6</v>
      </c>
      <c r="C12" s="230">
        <v>37</v>
      </c>
      <c r="D12" s="104"/>
      <c r="E12" s="102"/>
      <c r="F12" s="94"/>
      <c r="G12" s="97"/>
      <c r="H12" s="98">
        <f aca="true" t="shared" si="1" ref="H12:H27">I12</f>
        <v>50000</v>
      </c>
      <c r="I12" s="113">
        <f t="shared" si="0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223" t="s">
        <v>84</v>
      </c>
      <c r="B13" s="229">
        <v>26.8</v>
      </c>
      <c r="C13" s="230">
        <v>37</v>
      </c>
      <c r="D13" s="104"/>
      <c r="E13" s="102"/>
      <c r="F13" s="97"/>
      <c r="G13" s="97"/>
      <c r="H13" s="98">
        <f t="shared" si="1"/>
        <v>50000</v>
      </c>
      <c r="I13" s="113">
        <f t="shared" si="0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231" t="s">
        <v>78</v>
      </c>
      <c r="B14" s="232">
        <v>16.9</v>
      </c>
      <c r="C14" s="235">
        <v>34</v>
      </c>
      <c r="D14" s="95"/>
      <c r="E14" s="96"/>
      <c r="F14" s="97"/>
      <c r="G14" s="97"/>
      <c r="H14" s="98">
        <f t="shared" si="1"/>
        <v>50000</v>
      </c>
      <c r="I14" s="113">
        <f t="shared" si="0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231" t="s">
        <v>80</v>
      </c>
      <c r="B15" s="234">
        <v>19.3</v>
      </c>
      <c r="C15" s="233">
        <v>34</v>
      </c>
      <c r="D15" s="104"/>
      <c r="E15" s="102"/>
      <c r="F15" s="97"/>
      <c r="G15" s="97"/>
      <c r="H15" s="98">
        <f t="shared" si="1"/>
        <v>50000</v>
      </c>
      <c r="I15" s="113">
        <f t="shared" si="0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60</v>
      </c>
      <c r="B16" s="93">
        <v>5.8</v>
      </c>
      <c r="C16" s="97"/>
      <c r="D16" s="104"/>
      <c r="E16" s="102"/>
      <c r="F16" s="102"/>
      <c r="G16" s="102"/>
      <c r="H16" s="98">
        <f t="shared" si="1"/>
        <v>0</v>
      </c>
      <c r="I16" s="113">
        <f t="shared" si="0"/>
        <v>0</v>
      </c>
      <c r="P16" s="203"/>
      <c r="Q16" s="204"/>
    </row>
    <row r="17" spans="1:18" s="99" customFormat="1" ht="18" customHeight="1">
      <c r="A17" s="183" t="s">
        <v>83</v>
      </c>
      <c r="B17" s="93">
        <v>7.5</v>
      </c>
      <c r="C17" s="100"/>
      <c r="D17" s="104"/>
      <c r="E17" s="102"/>
      <c r="F17" s="102"/>
      <c r="G17" s="102"/>
      <c r="H17" s="98">
        <f t="shared" si="1"/>
        <v>0</v>
      </c>
      <c r="I17" s="113">
        <f t="shared" si="0"/>
        <v>0</v>
      </c>
      <c r="O17" s="106"/>
      <c r="P17" s="203"/>
      <c r="Q17" s="204"/>
      <c r="R17" s="107"/>
    </row>
    <row r="18" spans="1:18" s="99" customFormat="1" ht="18" customHeight="1">
      <c r="A18" s="183" t="s">
        <v>58</v>
      </c>
      <c r="B18" s="109">
        <v>8.9</v>
      </c>
      <c r="C18" s="97"/>
      <c r="D18" s="95"/>
      <c r="E18" s="108"/>
      <c r="F18" s="97"/>
      <c r="G18" s="97"/>
      <c r="H18" s="98">
        <f t="shared" si="1"/>
        <v>0</v>
      </c>
      <c r="I18" s="113">
        <f t="shared" si="0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59</v>
      </c>
      <c r="B19" s="93">
        <v>15.7</v>
      </c>
      <c r="C19" s="97"/>
      <c r="D19" s="95"/>
      <c r="E19" s="96"/>
      <c r="F19" s="97"/>
      <c r="G19" s="97"/>
      <c r="H19" s="98">
        <f t="shared" si="1"/>
        <v>0</v>
      </c>
      <c r="I19" s="113">
        <f t="shared" si="0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86</v>
      </c>
      <c r="B20" s="103">
        <v>16.3</v>
      </c>
      <c r="C20" s="97"/>
      <c r="D20" s="95"/>
      <c r="E20" s="96"/>
      <c r="F20" s="102"/>
      <c r="G20" s="102"/>
      <c r="H20" s="98">
        <f t="shared" si="1"/>
        <v>0</v>
      </c>
      <c r="I20" s="113">
        <f t="shared" si="0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71</v>
      </c>
      <c r="B21" s="93">
        <v>17.6</v>
      </c>
      <c r="C21" s="97"/>
      <c r="D21" s="95"/>
      <c r="E21" s="96"/>
      <c r="F21" s="102"/>
      <c r="G21" s="102"/>
      <c r="H21" s="98">
        <f t="shared" si="1"/>
        <v>0</v>
      </c>
      <c r="I21" s="113">
        <f t="shared" si="0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74</v>
      </c>
      <c r="B22" s="93">
        <v>18.7</v>
      </c>
      <c r="C22" s="97"/>
      <c r="D22" s="95"/>
      <c r="E22" s="96"/>
      <c r="F22" s="102"/>
      <c r="G22" s="102"/>
      <c r="H22" s="98">
        <f t="shared" si="1"/>
        <v>0</v>
      </c>
      <c r="I22" s="113">
        <f t="shared" si="0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81</v>
      </c>
      <c r="B23" s="93">
        <v>19.2</v>
      </c>
      <c r="C23" s="97"/>
      <c r="D23" s="104"/>
      <c r="E23" s="102"/>
      <c r="F23" s="102"/>
      <c r="G23" s="102"/>
      <c r="H23" s="98">
        <f t="shared" si="1"/>
        <v>0</v>
      </c>
      <c r="I23" s="113">
        <f t="shared" si="0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85</v>
      </c>
      <c r="B24" s="93">
        <v>19.9</v>
      </c>
      <c r="C24" s="97"/>
      <c r="D24" s="95"/>
      <c r="E24" s="96"/>
      <c r="F24" s="102"/>
      <c r="G24" s="102"/>
      <c r="H24" s="98">
        <f t="shared" si="1"/>
        <v>0</v>
      </c>
      <c r="I24" s="113">
        <f t="shared" si="0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76</v>
      </c>
      <c r="B25" s="93">
        <v>23</v>
      </c>
      <c r="C25" s="102"/>
      <c r="D25" s="95"/>
      <c r="E25" s="96"/>
      <c r="F25" s="102"/>
      <c r="G25" s="102"/>
      <c r="H25" s="98">
        <f t="shared" si="1"/>
        <v>0</v>
      </c>
      <c r="I25" s="113">
        <f t="shared" si="0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1"/>
        <v>0</v>
      </c>
      <c r="I26" s="113">
        <f t="shared" si="0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1"/>
        <v>0</v>
      </c>
      <c r="I27" s="113">
        <f t="shared" si="0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5900000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225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235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4" t="s">
        <v>75</v>
      </c>
      <c r="B4" s="93">
        <v>8.1</v>
      </c>
      <c r="C4" s="97">
        <v>32</v>
      </c>
      <c r="D4" s="104">
        <v>32</v>
      </c>
      <c r="E4" s="102">
        <v>2.29</v>
      </c>
      <c r="F4" s="97">
        <v>1</v>
      </c>
      <c r="G4" s="94">
        <v>10</v>
      </c>
      <c r="H4" s="98">
        <f>N4+I4</f>
        <v>1600000</v>
      </c>
      <c r="I4" s="113">
        <f aca="true" t="shared" si="0" ref="I4:I27">IF(E4&gt;0,$N$13,0)+IF(C4&gt;0,50000,0)+IF(C4&lt;0,50000,0)</f>
        <v>350000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72</v>
      </c>
      <c r="B5" s="93">
        <v>7.6</v>
      </c>
      <c r="C5" s="100">
        <v>29</v>
      </c>
      <c r="D5" s="104">
        <v>32</v>
      </c>
      <c r="E5" s="102"/>
      <c r="F5" s="97">
        <v>2</v>
      </c>
      <c r="G5" s="97">
        <v>8</v>
      </c>
      <c r="H5" s="98">
        <f>N5+I5</f>
        <v>1050000</v>
      </c>
      <c r="I5" s="113">
        <f t="shared" si="0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84</v>
      </c>
      <c r="B6" s="109">
        <v>26.8</v>
      </c>
      <c r="C6" s="100">
        <v>26</v>
      </c>
      <c r="D6" s="95">
        <v>40</v>
      </c>
      <c r="E6" s="96"/>
      <c r="F6" s="102">
        <v>3</v>
      </c>
      <c r="G6" s="102">
        <v>6</v>
      </c>
      <c r="H6" s="98">
        <f>N6+I6</f>
        <v>800000</v>
      </c>
      <c r="I6" s="113">
        <f t="shared" si="0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73</v>
      </c>
      <c r="B7" s="93">
        <v>18.2</v>
      </c>
      <c r="C7" s="97">
        <v>24</v>
      </c>
      <c r="D7" s="95">
        <v>40</v>
      </c>
      <c r="E7" s="96"/>
      <c r="F7" s="97">
        <v>4</v>
      </c>
      <c r="G7" s="97">
        <v>5</v>
      </c>
      <c r="H7" s="98">
        <f>N7+I7</f>
        <v>650000</v>
      </c>
      <c r="I7" s="113">
        <f t="shared" si="0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55</v>
      </c>
      <c r="B8" s="93">
        <v>13.9</v>
      </c>
      <c r="C8" s="94">
        <v>23</v>
      </c>
      <c r="D8" s="95">
        <v>39</v>
      </c>
      <c r="E8" s="96"/>
      <c r="F8" s="97">
        <v>5</v>
      </c>
      <c r="G8" s="97">
        <v>4</v>
      </c>
      <c r="H8" s="98">
        <f>N8+I8</f>
        <v>550000</v>
      </c>
      <c r="I8" s="113">
        <f t="shared" si="0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60</v>
      </c>
      <c r="B9" s="93">
        <v>5.8</v>
      </c>
      <c r="C9" s="97"/>
      <c r="D9" s="95"/>
      <c r="E9" s="96"/>
      <c r="F9" s="108"/>
      <c r="G9" s="108"/>
      <c r="H9" s="98"/>
      <c r="I9" s="113">
        <f t="shared" si="0"/>
        <v>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83</v>
      </c>
      <c r="B10" s="93">
        <v>7.5</v>
      </c>
      <c r="C10" s="102"/>
      <c r="D10" s="95"/>
      <c r="E10" s="96"/>
      <c r="F10" s="97"/>
      <c r="G10" s="97"/>
      <c r="H10" s="98"/>
      <c r="I10" s="113">
        <f t="shared" si="0"/>
        <v>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54</v>
      </c>
      <c r="B11" s="93">
        <v>8.3</v>
      </c>
      <c r="C11" s="97"/>
      <c r="D11" s="95"/>
      <c r="E11" s="96"/>
      <c r="F11" s="97"/>
      <c r="G11" s="97"/>
      <c r="H11" s="98"/>
      <c r="I11" s="113">
        <f t="shared" si="0"/>
        <v>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58</v>
      </c>
      <c r="B12" s="109">
        <v>8.9</v>
      </c>
      <c r="C12" s="97"/>
      <c r="D12" s="104"/>
      <c r="E12" s="102"/>
      <c r="F12" s="94"/>
      <c r="G12" s="97"/>
      <c r="H12" s="98">
        <f aca="true" t="shared" si="1" ref="H12:H27">I12</f>
        <v>0</v>
      </c>
      <c r="I12" s="113">
        <f t="shared" si="0"/>
        <v>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59</v>
      </c>
      <c r="B13" s="93">
        <v>15.7</v>
      </c>
      <c r="C13" s="97"/>
      <c r="D13" s="104"/>
      <c r="E13" s="102"/>
      <c r="F13" s="97"/>
      <c r="G13" s="97"/>
      <c r="H13" s="98">
        <f t="shared" si="1"/>
        <v>0</v>
      </c>
      <c r="I13" s="113">
        <f t="shared" si="0"/>
        <v>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86</v>
      </c>
      <c r="B14" s="103">
        <v>16.3</v>
      </c>
      <c r="C14" s="100"/>
      <c r="D14" s="95"/>
      <c r="E14" s="96"/>
      <c r="F14" s="97"/>
      <c r="G14" s="97"/>
      <c r="H14" s="98">
        <f t="shared" si="1"/>
        <v>0</v>
      </c>
      <c r="I14" s="113">
        <f t="shared" si="0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77</v>
      </c>
      <c r="B15" s="103">
        <v>16.5</v>
      </c>
      <c r="C15" s="97"/>
      <c r="D15" s="104"/>
      <c r="E15" s="102"/>
      <c r="F15" s="97"/>
      <c r="G15" s="97"/>
      <c r="H15" s="98">
        <f t="shared" si="1"/>
        <v>0</v>
      </c>
      <c r="I15" s="113">
        <f t="shared" si="0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78</v>
      </c>
      <c r="B16" s="109">
        <v>16.9</v>
      </c>
      <c r="C16" s="97"/>
      <c r="D16" s="104"/>
      <c r="E16" s="102"/>
      <c r="F16" s="102"/>
      <c r="G16" s="102"/>
      <c r="H16" s="98">
        <f t="shared" si="1"/>
        <v>0</v>
      </c>
      <c r="I16" s="113">
        <f t="shared" si="0"/>
        <v>0</v>
      </c>
      <c r="P16" s="203"/>
      <c r="Q16" s="204"/>
    </row>
    <row r="17" spans="1:18" s="99" customFormat="1" ht="18" customHeight="1">
      <c r="A17" s="183" t="s">
        <v>125</v>
      </c>
      <c r="B17" s="93">
        <v>17</v>
      </c>
      <c r="C17" s="97"/>
      <c r="D17" s="104"/>
      <c r="E17" s="102"/>
      <c r="F17" s="102"/>
      <c r="G17" s="102"/>
      <c r="H17" s="98">
        <f t="shared" si="1"/>
        <v>0</v>
      </c>
      <c r="I17" s="113">
        <f t="shared" si="0"/>
        <v>0</v>
      </c>
      <c r="O17" s="106"/>
      <c r="P17" s="203"/>
      <c r="Q17" s="204"/>
      <c r="R17" s="107"/>
    </row>
    <row r="18" spans="1:18" s="99" customFormat="1" ht="18" customHeight="1">
      <c r="A18" s="183" t="s">
        <v>71</v>
      </c>
      <c r="B18" s="93">
        <v>17.6</v>
      </c>
      <c r="C18" s="97"/>
      <c r="D18" s="95"/>
      <c r="E18" s="108"/>
      <c r="F18" s="97"/>
      <c r="G18" s="97"/>
      <c r="H18" s="98">
        <f t="shared" si="1"/>
        <v>0</v>
      </c>
      <c r="I18" s="113">
        <f t="shared" si="0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74</v>
      </c>
      <c r="B19" s="93">
        <v>18.7</v>
      </c>
      <c r="C19" s="97"/>
      <c r="D19" s="95"/>
      <c r="E19" s="96"/>
      <c r="F19" s="97"/>
      <c r="G19" s="97"/>
      <c r="H19" s="98">
        <f t="shared" si="1"/>
        <v>0</v>
      </c>
      <c r="I19" s="113">
        <f t="shared" si="0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81</v>
      </c>
      <c r="B20" s="93">
        <v>19.2</v>
      </c>
      <c r="C20" s="97"/>
      <c r="D20" s="95"/>
      <c r="E20" s="96"/>
      <c r="F20" s="102"/>
      <c r="G20" s="102"/>
      <c r="H20" s="98">
        <f t="shared" si="1"/>
        <v>0</v>
      </c>
      <c r="I20" s="113">
        <f t="shared" si="0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80</v>
      </c>
      <c r="B21" s="93">
        <v>19.3</v>
      </c>
      <c r="C21" s="100"/>
      <c r="D21" s="95"/>
      <c r="E21" s="96"/>
      <c r="F21" s="102"/>
      <c r="G21" s="102"/>
      <c r="H21" s="98">
        <f t="shared" si="1"/>
        <v>0</v>
      </c>
      <c r="I21" s="113">
        <f t="shared" si="0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61</v>
      </c>
      <c r="B22" s="103">
        <v>19.4</v>
      </c>
      <c r="C22" s="97"/>
      <c r="D22" s="95"/>
      <c r="E22" s="96"/>
      <c r="F22" s="102"/>
      <c r="G22" s="102"/>
      <c r="H22" s="98">
        <f t="shared" si="1"/>
        <v>0</v>
      </c>
      <c r="I22" s="113">
        <f t="shared" si="0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4" t="s">
        <v>85</v>
      </c>
      <c r="B23" s="93">
        <v>19.9</v>
      </c>
      <c r="C23" s="100"/>
      <c r="D23" s="104"/>
      <c r="E23" s="102"/>
      <c r="F23" s="102"/>
      <c r="G23" s="102"/>
      <c r="H23" s="98">
        <f t="shared" si="1"/>
        <v>0</v>
      </c>
      <c r="I23" s="113">
        <f t="shared" si="0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53</v>
      </c>
      <c r="B24" s="93">
        <v>22.5</v>
      </c>
      <c r="C24" s="102"/>
      <c r="D24" s="95"/>
      <c r="E24" s="96"/>
      <c r="F24" s="102"/>
      <c r="G24" s="102"/>
      <c r="H24" s="98">
        <f t="shared" si="1"/>
        <v>0</v>
      </c>
      <c r="I24" s="113">
        <f t="shared" si="0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76</v>
      </c>
      <c r="B25" s="93">
        <v>23</v>
      </c>
      <c r="C25" s="100"/>
      <c r="D25" s="95"/>
      <c r="E25" s="96"/>
      <c r="F25" s="102"/>
      <c r="G25" s="102"/>
      <c r="H25" s="98">
        <f t="shared" si="1"/>
        <v>0</v>
      </c>
      <c r="I25" s="113">
        <f t="shared" si="0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1"/>
        <v>0</v>
      </c>
      <c r="I26" s="113">
        <f t="shared" si="0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1"/>
        <v>0</v>
      </c>
      <c r="I27" s="113">
        <f t="shared" si="0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4650000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222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223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72</v>
      </c>
      <c r="B4" s="93">
        <v>7.6</v>
      </c>
      <c r="C4" s="97">
        <v>33</v>
      </c>
      <c r="D4" s="95">
        <v>32</v>
      </c>
      <c r="E4" s="96">
        <v>5.88</v>
      </c>
      <c r="F4" s="97">
        <v>1</v>
      </c>
      <c r="G4" s="94">
        <v>10</v>
      </c>
      <c r="H4" s="98">
        <f aca="true" t="shared" si="0" ref="H4:H11">N4+I4</f>
        <v>1600000</v>
      </c>
      <c r="I4" s="113">
        <f aca="true" t="shared" si="1" ref="I4:I27">IF(E4&gt;0,$N$13,0)+IF(C4&gt;0,50000,0)+IF(C4&lt;0,50000,0)</f>
        <v>350000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76</v>
      </c>
      <c r="B5" s="93">
        <v>23</v>
      </c>
      <c r="C5" s="102">
        <v>33</v>
      </c>
      <c r="D5" s="95">
        <v>34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61</v>
      </c>
      <c r="B6" s="103">
        <v>19.4</v>
      </c>
      <c r="C6" s="100">
        <v>32</v>
      </c>
      <c r="D6" s="104">
        <v>34</v>
      </c>
      <c r="E6" s="102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73</v>
      </c>
      <c r="B7" s="93">
        <v>18.2</v>
      </c>
      <c r="C7" s="97">
        <v>30</v>
      </c>
      <c r="D7" s="104">
        <v>37</v>
      </c>
      <c r="E7" s="102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86</v>
      </c>
      <c r="B8" s="103">
        <v>16.3</v>
      </c>
      <c r="C8" s="97">
        <v>29</v>
      </c>
      <c r="D8" s="95">
        <v>35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125</v>
      </c>
      <c r="B9" s="93">
        <v>17</v>
      </c>
      <c r="C9" s="97">
        <v>28</v>
      </c>
      <c r="D9" s="104">
        <v>34</v>
      </c>
      <c r="E9" s="102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84</v>
      </c>
      <c r="B10" s="109">
        <v>26.8</v>
      </c>
      <c r="C10" s="94">
        <v>28</v>
      </c>
      <c r="D10" s="95">
        <v>41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55</v>
      </c>
      <c r="B11" s="93">
        <v>13.9</v>
      </c>
      <c r="C11" s="97">
        <v>27</v>
      </c>
      <c r="D11" s="104">
        <v>35</v>
      </c>
      <c r="E11" s="102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4" t="s">
        <v>75</v>
      </c>
      <c r="B12" s="93">
        <v>8.3</v>
      </c>
      <c r="C12" s="100">
        <v>26</v>
      </c>
      <c r="D12" s="95">
        <v>33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60</v>
      </c>
      <c r="B13" s="93">
        <v>5.8</v>
      </c>
      <c r="C13" s="97"/>
      <c r="D13" s="104"/>
      <c r="E13" s="102"/>
      <c r="F13" s="97"/>
      <c r="G13" s="97"/>
      <c r="H13" s="98">
        <f t="shared" si="2"/>
        <v>0</v>
      </c>
      <c r="I13" s="113">
        <f t="shared" si="1"/>
        <v>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83</v>
      </c>
      <c r="B14" s="93">
        <v>7.5</v>
      </c>
      <c r="C14" s="97"/>
      <c r="D14" s="104"/>
      <c r="E14" s="102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54</v>
      </c>
      <c r="B15" s="93">
        <v>8.3</v>
      </c>
      <c r="C15" s="97"/>
      <c r="D15" s="104"/>
      <c r="E15" s="102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58</v>
      </c>
      <c r="B16" s="109">
        <v>8.9</v>
      </c>
      <c r="C16" s="97"/>
      <c r="D16" s="95"/>
      <c r="E16" s="108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59</v>
      </c>
      <c r="B17" s="93">
        <v>15.7</v>
      </c>
      <c r="C17" s="97"/>
      <c r="D17" s="95"/>
      <c r="E17" s="96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77</v>
      </c>
      <c r="B18" s="103">
        <v>16.5</v>
      </c>
      <c r="C18" s="97"/>
      <c r="D18" s="95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78</v>
      </c>
      <c r="B19" s="109">
        <v>16.9</v>
      </c>
      <c r="C19" s="97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71</v>
      </c>
      <c r="B20" s="93">
        <v>17.6</v>
      </c>
      <c r="C20" s="100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74</v>
      </c>
      <c r="B21" s="93">
        <v>18.7</v>
      </c>
      <c r="C21" s="97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81</v>
      </c>
      <c r="B22" s="93">
        <v>19.2</v>
      </c>
      <c r="C22" s="100"/>
      <c r="D22" s="104"/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80</v>
      </c>
      <c r="B23" s="93">
        <v>19.3</v>
      </c>
      <c r="C23" s="102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85</v>
      </c>
      <c r="B24" s="93">
        <v>19.9</v>
      </c>
      <c r="C24" s="100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53</v>
      </c>
      <c r="B25" s="93">
        <v>22.5</v>
      </c>
      <c r="C25" s="100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5750000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zoomScalePageLayoutView="0" workbookViewId="0" topLeftCell="B1">
      <selection activeCell="D30" sqref="D30"/>
    </sheetView>
  </sheetViews>
  <sheetFormatPr defaultColWidth="9.140625" defaultRowHeight="12.75"/>
  <cols>
    <col min="1" max="1" width="4.00390625" style="29" hidden="1" customWidth="1"/>
    <col min="2" max="2" width="25.421875" style="29" customWidth="1"/>
    <col min="3" max="3" width="14.7109375" style="36" customWidth="1"/>
    <col min="4" max="4" width="9.140625" style="37" bestFit="1" customWidth="1"/>
    <col min="5" max="5" width="10.7109375" style="37" bestFit="1" customWidth="1"/>
    <col min="6" max="12" width="9.7109375" style="37" bestFit="1" customWidth="1"/>
    <col min="13" max="13" width="9.57421875" style="37" customWidth="1"/>
    <col min="14" max="14" width="9.7109375" style="37" bestFit="1" customWidth="1"/>
    <col min="15" max="20" width="9.8515625" style="37" bestFit="1" customWidth="1"/>
    <col min="21" max="21" width="9.8515625" style="220" bestFit="1" customWidth="1"/>
    <col min="22" max="23" width="9.8515625" style="37" bestFit="1" customWidth="1"/>
    <col min="24" max="24" width="9.57421875" style="37" customWidth="1"/>
    <col min="25" max="26" width="9.8515625" style="37" bestFit="1" customWidth="1"/>
    <col min="27" max="27" width="9.8515625" style="37" customWidth="1"/>
    <col min="28" max="28" width="9.8515625" style="37" bestFit="1" customWidth="1"/>
    <col min="29" max="29" width="9.7109375" style="37" bestFit="1" customWidth="1"/>
    <col min="30" max="31" width="9.8515625" style="37" bestFit="1" customWidth="1"/>
    <col min="32" max="32" width="10.00390625" style="29" bestFit="1" customWidth="1"/>
    <col min="33" max="33" width="9.8515625" style="29" bestFit="1" customWidth="1"/>
    <col min="34" max="34" width="9.421875" style="29" customWidth="1"/>
    <col min="35" max="35" width="9.8515625" style="29" bestFit="1" customWidth="1"/>
    <col min="36" max="36" width="13.00390625" style="29" customWidth="1"/>
    <col min="37" max="37" width="7.8515625" style="29" customWidth="1"/>
    <col min="38" max="38" width="4.7109375" style="29" customWidth="1"/>
    <col min="39" max="16384" width="9.140625" style="29" customWidth="1"/>
  </cols>
  <sheetData>
    <row r="1" spans="3:31" ht="24.75" customHeight="1">
      <c r="C1" s="42" t="s">
        <v>67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218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2:37" s="30" customFormat="1" ht="57" customHeight="1">
      <c r="B2" s="31"/>
      <c r="C2" s="38" t="s">
        <v>28</v>
      </c>
      <c r="D2" s="32" t="s">
        <v>64</v>
      </c>
      <c r="E2" s="32" t="s">
        <v>62</v>
      </c>
      <c r="F2" s="32" t="s">
        <v>122</v>
      </c>
      <c r="G2" s="32" t="s">
        <v>121</v>
      </c>
      <c r="H2" s="32" t="s">
        <v>120</v>
      </c>
      <c r="I2" s="32" t="s">
        <v>119</v>
      </c>
      <c r="J2" s="32" t="s">
        <v>118</v>
      </c>
      <c r="K2" s="32" t="s">
        <v>117</v>
      </c>
      <c r="L2" s="32" t="s">
        <v>116</v>
      </c>
      <c r="M2" s="32" t="s">
        <v>115</v>
      </c>
      <c r="N2" s="32" t="s">
        <v>114</v>
      </c>
      <c r="O2" s="32" t="s">
        <v>113</v>
      </c>
      <c r="P2" s="32" t="s">
        <v>112</v>
      </c>
      <c r="Q2" s="32" t="s">
        <v>111</v>
      </c>
      <c r="R2" s="32" t="s">
        <v>110</v>
      </c>
      <c r="S2" s="32" t="s">
        <v>109</v>
      </c>
      <c r="T2" s="32" t="s">
        <v>108</v>
      </c>
      <c r="U2" s="219" t="s">
        <v>107</v>
      </c>
      <c r="V2" s="32" t="s">
        <v>106</v>
      </c>
      <c r="W2" s="32" t="s">
        <v>105</v>
      </c>
      <c r="X2" s="32" t="s">
        <v>104</v>
      </c>
      <c r="Y2" s="32" t="s">
        <v>103</v>
      </c>
      <c r="Z2" s="32" t="s">
        <v>102</v>
      </c>
      <c r="AA2" s="32" t="s">
        <v>101</v>
      </c>
      <c r="AB2" s="32" t="s">
        <v>100</v>
      </c>
      <c r="AC2" s="32" t="s">
        <v>99</v>
      </c>
      <c r="AD2" s="32" t="s">
        <v>98</v>
      </c>
      <c r="AE2" s="32" t="s">
        <v>97</v>
      </c>
      <c r="AF2" s="32" t="s">
        <v>96</v>
      </c>
      <c r="AG2" s="32" t="s">
        <v>95</v>
      </c>
      <c r="AH2" s="32" t="s">
        <v>94</v>
      </c>
      <c r="AI2" s="32" t="s">
        <v>93</v>
      </c>
      <c r="AJ2" s="269" t="s">
        <v>237</v>
      </c>
      <c r="AK2" s="270"/>
    </row>
    <row r="3" spans="2:37" ht="15">
      <c r="B3" s="80" t="s">
        <v>128</v>
      </c>
      <c r="C3" s="123">
        <f aca="true" t="shared" si="0" ref="C3:C26">SUM(D3:AI3)</f>
        <v>21515000</v>
      </c>
      <c r="D3" s="144">
        <v>2000000</v>
      </c>
      <c r="E3" s="144">
        <v>50000</v>
      </c>
      <c r="F3" s="144"/>
      <c r="G3" s="144"/>
      <c r="H3" s="144">
        <v>800000</v>
      </c>
      <c r="I3" s="144">
        <v>1050000</v>
      </c>
      <c r="J3" s="144"/>
      <c r="K3" s="144"/>
      <c r="L3" s="144">
        <v>1300000</v>
      </c>
      <c r="M3" s="144">
        <v>887500</v>
      </c>
      <c r="N3" s="144">
        <v>570000</v>
      </c>
      <c r="O3" s="144">
        <v>1050000</v>
      </c>
      <c r="P3" s="144"/>
      <c r="Q3" s="144">
        <v>450000</v>
      </c>
      <c r="R3" s="144">
        <v>570000</v>
      </c>
      <c r="S3" s="144">
        <v>1300000</v>
      </c>
      <c r="T3" s="144">
        <v>750000</v>
      </c>
      <c r="U3" s="145">
        <v>887500</v>
      </c>
      <c r="V3" s="145">
        <v>50000</v>
      </c>
      <c r="W3" s="144"/>
      <c r="X3" s="144"/>
      <c r="Y3" s="144">
        <v>550000</v>
      </c>
      <c r="Z3" s="144">
        <v>1300000</v>
      </c>
      <c r="AA3" s="144"/>
      <c r="AB3" s="144">
        <v>1600000</v>
      </c>
      <c r="AC3" s="144">
        <v>900000</v>
      </c>
      <c r="AD3" s="144">
        <v>250000</v>
      </c>
      <c r="AE3" s="144">
        <v>650000</v>
      </c>
      <c r="AF3" s="144">
        <v>1050000</v>
      </c>
      <c r="AG3" s="144">
        <v>1350000</v>
      </c>
      <c r="AH3" s="145">
        <v>1600000</v>
      </c>
      <c r="AI3" s="144">
        <v>550000</v>
      </c>
      <c r="AJ3" s="238" t="s">
        <v>128</v>
      </c>
      <c r="AK3" s="237">
        <f aca="true" t="shared" si="1" ref="AK3:AK26">COUNTIF(E3:AI3,"&gt;0")</f>
        <v>23</v>
      </c>
    </row>
    <row r="4" spans="1:37" s="33" customFormat="1" ht="15">
      <c r="A4" s="29"/>
      <c r="B4" s="82" t="s">
        <v>132</v>
      </c>
      <c r="C4" s="123">
        <f t="shared" si="0"/>
        <v>19520000</v>
      </c>
      <c r="D4" s="145">
        <v>400000</v>
      </c>
      <c r="E4" s="145">
        <v>1050000</v>
      </c>
      <c r="F4" s="145">
        <v>1300000</v>
      </c>
      <c r="G4" s="145">
        <v>800000</v>
      </c>
      <c r="H4" s="145">
        <v>1050000</v>
      </c>
      <c r="I4" s="145">
        <v>550000</v>
      </c>
      <c r="J4" s="145">
        <v>800000</v>
      </c>
      <c r="K4" s="145">
        <v>1050000</v>
      </c>
      <c r="L4" s="145">
        <v>950000</v>
      </c>
      <c r="M4" s="145">
        <v>887500</v>
      </c>
      <c r="N4" s="145">
        <v>700000</v>
      </c>
      <c r="O4" s="145">
        <v>300000</v>
      </c>
      <c r="P4" s="145"/>
      <c r="Q4" s="145"/>
      <c r="R4" s="145">
        <v>1350000</v>
      </c>
      <c r="S4" s="145">
        <v>1050000</v>
      </c>
      <c r="T4" s="145">
        <v>50000</v>
      </c>
      <c r="U4" s="145">
        <v>887500</v>
      </c>
      <c r="V4" s="145">
        <v>50000</v>
      </c>
      <c r="W4" s="145">
        <v>1100000</v>
      </c>
      <c r="X4" s="145">
        <v>1300000</v>
      </c>
      <c r="Y4" s="145"/>
      <c r="Z4" s="145">
        <v>350000</v>
      </c>
      <c r="AA4" s="145">
        <v>350000</v>
      </c>
      <c r="AB4" s="145">
        <v>450000</v>
      </c>
      <c r="AC4" s="145">
        <v>50000</v>
      </c>
      <c r="AD4" s="145">
        <v>650000</v>
      </c>
      <c r="AE4" s="145">
        <v>555000</v>
      </c>
      <c r="AF4" s="145">
        <v>350000</v>
      </c>
      <c r="AG4" s="145">
        <v>1090000</v>
      </c>
      <c r="AH4" s="145"/>
      <c r="AI4" s="145">
        <v>50000</v>
      </c>
      <c r="AJ4" s="239" t="s">
        <v>132</v>
      </c>
      <c r="AK4" s="237">
        <f t="shared" si="1"/>
        <v>27</v>
      </c>
    </row>
    <row r="5" spans="2:37" ht="15">
      <c r="B5" s="82" t="s">
        <v>130</v>
      </c>
      <c r="C5" s="123">
        <f t="shared" si="0"/>
        <v>17612500</v>
      </c>
      <c r="D5" s="145">
        <v>800000</v>
      </c>
      <c r="E5" s="145">
        <v>1850000</v>
      </c>
      <c r="F5" s="145">
        <v>1050000</v>
      </c>
      <c r="G5" s="145">
        <v>1050000</v>
      </c>
      <c r="H5" s="145">
        <v>650000</v>
      </c>
      <c r="I5" s="145">
        <v>800000</v>
      </c>
      <c r="J5" s="145">
        <v>50000</v>
      </c>
      <c r="K5" s="145">
        <v>50000</v>
      </c>
      <c r="L5" s="145">
        <v>350000</v>
      </c>
      <c r="M5" s="145">
        <v>50000</v>
      </c>
      <c r="N5" s="145">
        <v>1350000</v>
      </c>
      <c r="O5" s="145">
        <v>550000</v>
      </c>
      <c r="P5" s="145">
        <v>1600000</v>
      </c>
      <c r="Q5" s="145">
        <v>50000</v>
      </c>
      <c r="R5" s="145">
        <v>50000</v>
      </c>
      <c r="S5" s="145"/>
      <c r="T5" s="145">
        <v>1300000</v>
      </c>
      <c r="U5" s="145">
        <v>462500</v>
      </c>
      <c r="V5" s="145">
        <v>700000</v>
      </c>
      <c r="W5" s="145">
        <v>50000</v>
      </c>
      <c r="X5" s="145">
        <v>50000</v>
      </c>
      <c r="Y5" s="145">
        <v>800000</v>
      </c>
      <c r="Z5" s="145">
        <v>50000</v>
      </c>
      <c r="AA5" s="145">
        <v>550000</v>
      </c>
      <c r="AB5" s="145">
        <v>50000</v>
      </c>
      <c r="AC5" s="145">
        <v>50000</v>
      </c>
      <c r="AD5" s="145">
        <v>1300000</v>
      </c>
      <c r="AE5" s="145">
        <v>50000</v>
      </c>
      <c r="AF5" s="145">
        <v>800000</v>
      </c>
      <c r="AG5" s="145">
        <v>50000</v>
      </c>
      <c r="AH5" s="145"/>
      <c r="AI5" s="145">
        <v>1050000</v>
      </c>
      <c r="AJ5" s="239" t="s">
        <v>130</v>
      </c>
      <c r="AK5" s="237">
        <f t="shared" si="1"/>
        <v>29</v>
      </c>
    </row>
    <row r="6" spans="2:37" ht="15">
      <c r="B6" s="80" t="s">
        <v>147</v>
      </c>
      <c r="C6" s="123">
        <f t="shared" si="0"/>
        <v>17375000</v>
      </c>
      <c r="D6" s="145">
        <v>1200000</v>
      </c>
      <c r="E6" s="145">
        <v>1550000</v>
      </c>
      <c r="F6" s="145">
        <v>450000</v>
      </c>
      <c r="G6" s="145">
        <v>1600000</v>
      </c>
      <c r="H6" s="145">
        <v>50000</v>
      </c>
      <c r="I6" s="145">
        <v>1300000</v>
      </c>
      <c r="J6" s="145">
        <v>850000</v>
      </c>
      <c r="K6" s="145">
        <v>750000</v>
      </c>
      <c r="L6" s="145">
        <v>650000</v>
      </c>
      <c r="M6" s="145">
        <v>50000</v>
      </c>
      <c r="N6" s="145">
        <v>1675000</v>
      </c>
      <c r="O6" s="145">
        <v>50000</v>
      </c>
      <c r="P6" s="145">
        <v>1050000</v>
      </c>
      <c r="Q6" s="145">
        <v>1600000</v>
      </c>
      <c r="R6" s="145"/>
      <c r="S6" s="145"/>
      <c r="T6" s="145"/>
      <c r="U6" s="145"/>
      <c r="V6" s="145">
        <v>1025000</v>
      </c>
      <c r="W6" s="145"/>
      <c r="X6" s="145">
        <v>450000</v>
      </c>
      <c r="Y6" s="145"/>
      <c r="Z6" s="145">
        <v>450000</v>
      </c>
      <c r="AA6" s="145">
        <v>650000</v>
      </c>
      <c r="AB6" s="145">
        <v>350000</v>
      </c>
      <c r="AC6" s="145">
        <v>475000</v>
      </c>
      <c r="AD6" s="145">
        <v>650000</v>
      </c>
      <c r="AE6" s="145">
        <v>50000</v>
      </c>
      <c r="AF6" s="145">
        <v>450000</v>
      </c>
      <c r="AG6" s="145"/>
      <c r="AH6" s="145"/>
      <c r="AI6" s="145"/>
      <c r="AJ6" s="238" t="s">
        <v>147</v>
      </c>
      <c r="AK6" s="237">
        <f t="shared" si="1"/>
        <v>22</v>
      </c>
    </row>
    <row r="7" spans="2:37" s="35" customFormat="1" ht="15">
      <c r="B7" s="80" t="s">
        <v>144</v>
      </c>
      <c r="C7" s="123">
        <f t="shared" si="0"/>
        <v>15862500</v>
      </c>
      <c r="D7" s="145">
        <v>400000</v>
      </c>
      <c r="E7" s="145">
        <v>50000</v>
      </c>
      <c r="F7" s="145">
        <v>650000</v>
      </c>
      <c r="G7" s="145"/>
      <c r="H7" s="145">
        <v>1600000</v>
      </c>
      <c r="I7" s="145">
        <v>350000</v>
      </c>
      <c r="J7" s="145">
        <v>1050000</v>
      </c>
      <c r="K7" s="145">
        <v>650000</v>
      </c>
      <c r="L7" s="145">
        <v>650000</v>
      </c>
      <c r="M7" s="145">
        <v>462500</v>
      </c>
      <c r="N7" s="145">
        <v>50000</v>
      </c>
      <c r="O7" s="145">
        <v>300000</v>
      </c>
      <c r="P7" s="145">
        <v>650000</v>
      </c>
      <c r="Q7" s="145">
        <v>650000</v>
      </c>
      <c r="R7" s="145"/>
      <c r="S7" s="145">
        <v>450000</v>
      </c>
      <c r="T7" s="145">
        <v>350000</v>
      </c>
      <c r="U7" s="145">
        <v>50000</v>
      </c>
      <c r="V7" s="145">
        <v>50000</v>
      </c>
      <c r="W7" s="145">
        <v>1300000</v>
      </c>
      <c r="X7" s="145">
        <v>50000</v>
      </c>
      <c r="Y7" s="145">
        <v>450000</v>
      </c>
      <c r="Z7" s="145">
        <v>550000</v>
      </c>
      <c r="AA7" s="145">
        <v>450000</v>
      </c>
      <c r="AB7" s="145">
        <v>350000</v>
      </c>
      <c r="AC7" s="145">
        <v>50000</v>
      </c>
      <c r="AD7" s="145">
        <v>1050000</v>
      </c>
      <c r="AE7" s="145">
        <v>450000</v>
      </c>
      <c r="AF7" s="145">
        <v>350000</v>
      </c>
      <c r="AG7" s="145">
        <v>50000</v>
      </c>
      <c r="AH7" s="145">
        <v>1050000</v>
      </c>
      <c r="AI7" s="145">
        <v>1300000</v>
      </c>
      <c r="AJ7" s="238" t="s">
        <v>144</v>
      </c>
      <c r="AK7" s="237">
        <f t="shared" si="1"/>
        <v>29</v>
      </c>
    </row>
    <row r="8" spans="2:37" ht="15">
      <c r="B8" s="82" t="s">
        <v>151</v>
      </c>
      <c r="C8" s="123">
        <f t="shared" si="0"/>
        <v>12535000</v>
      </c>
      <c r="D8" s="145"/>
      <c r="E8" s="145">
        <v>2050000</v>
      </c>
      <c r="F8" s="145"/>
      <c r="G8" s="145"/>
      <c r="H8" s="145"/>
      <c r="I8" s="145"/>
      <c r="J8" s="145">
        <v>1300000</v>
      </c>
      <c r="K8" s="145">
        <v>1300000</v>
      </c>
      <c r="L8" s="145">
        <v>550000</v>
      </c>
      <c r="M8" s="145">
        <v>462500</v>
      </c>
      <c r="N8" s="145"/>
      <c r="O8" s="145"/>
      <c r="P8" s="145"/>
      <c r="Q8" s="145">
        <v>550000</v>
      </c>
      <c r="R8" s="145"/>
      <c r="S8" s="145"/>
      <c r="T8" s="145">
        <v>1050000</v>
      </c>
      <c r="U8" s="145">
        <v>462500</v>
      </c>
      <c r="V8" s="145">
        <v>310000</v>
      </c>
      <c r="W8" s="145"/>
      <c r="X8" s="145">
        <v>350000</v>
      </c>
      <c r="Y8" s="145"/>
      <c r="Z8" s="145">
        <v>800000</v>
      </c>
      <c r="AA8" s="145">
        <v>800000</v>
      </c>
      <c r="AB8" s="145"/>
      <c r="AC8" s="145"/>
      <c r="AD8" s="145">
        <v>550000</v>
      </c>
      <c r="AE8" s="145">
        <v>1300000</v>
      </c>
      <c r="AF8" s="145">
        <v>50000</v>
      </c>
      <c r="AG8" s="145"/>
      <c r="AH8" s="145"/>
      <c r="AI8" s="145">
        <v>650000</v>
      </c>
      <c r="AJ8" s="239" t="s">
        <v>151</v>
      </c>
      <c r="AK8" s="237">
        <f t="shared" si="1"/>
        <v>16</v>
      </c>
    </row>
    <row r="9" spans="2:37" s="35" customFormat="1" ht="15">
      <c r="B9" s="82" t="s">
        <v>133</v>
      </c>
      <c r="C9" s="123">
        <f t="shared" si="0"/>
        <v>10430000</v>
      </c>
      <c r="D9" s="145"/>
      <c r="E9" s="145">
        <v>50000</v>
      </c>
      <c r="F9" s="145"/>
      <c r="G9" s="145">
        <v>550000</v>
      </c>
      <c r="H9" s="145">
        <v>350000</v>
      </c>
      <c r="I9" s="145">
        <v>50000</v>
      </c>
      <c r="J9" s="145">
        <v>350000</v>
      </c>
      <c r="K9" s="145">
        <v>250000</v>
      </c>
      <c r="L9" s="145">
        <v>50000</v>
      </c>
      <c r="M9" s="145">
        <v>50000</v>
      </c>
      <c r="N9" s="145">
        <v>50000</v>
      </c>
      <c r="O9" s="145">
        <v>1100000</v>
      </c>
      <c r="P9" s="145"/>
      <c r="Q9" s="145"/>
      <c r="R9" s="145">
        <v>700000</v>
      </c>
      <c r="S9" s="145">
        <v>550000</v>
      </c>
      <c r="T9" s="145">
        <v>550000</v>
      </c>
      <c r="U9" s="145">
        <v>50000</v>
      </c>
      <c r="V9" s="145">
        <v>830000</v>
      </c>
      <c r="W9" s="145"/>
      <c r="X9" s="145"/>
      <c r="Y9" s="145">
        <v>1300000</v>
      </c>
      <c r="Z9" s="145">
        <v>50000</v>
      </c>
      <c r="AA9" s="145"/>
      <c r="AB9" s="145">
        <v>800000</v>
      </c>
      <c r="AC9" s="145">
        <v>475000</v>
      </c>
      <c r="AD9" s="145"/>
      <c r="AE9" s="145">
        <v>800000</v>
      </c>
      <c r="AF9" s="145"/>
      <c r="AG9" s="145">
        <v>1025000</v>
      </c>
      <c r="AH9" s="145"/>
      <c r="AI9" s="145">
        <v>450000</v>
      </c>
      <c r="AJ9" s="239" t="s">
        <v>133</v>
      </c>
      <c r="AK9" s="237">
        <f t="shared" si="1"/>
        <v>22</v>
      </c>
    </row>
    <row r="10" spans="2:37" ht="15">
      <c r="B10" s="80" t="s">
        <v>140</v>
      </c>
      <c r="C10" s="123">
        <f t="shared" si="0"/>
        <v>9912500</v>
      </c>
      <c r="D10" s="145">
        <v>400000</v>
      </c>
      <c r="E10" s="145">
        <v>2050000</v>
      </c>
      <c r="F10" s="145">
        <v>250000</v>
      </c>
      <c r="G10" s="145"/>
      <c r="H10" s="145"/>
      <c r="I10" s="145"/>
      <c r="J10" s="145">
        <v>250000</v>
      </c>
      <c r="K10" s="145">
        <v>800000</v>
      </c>
      <c r="L10" s="145">
        <v>1050000</v>
      </c>
      <c r="M10" s="145">
        <v>50000</v>
      </c>
      <c r="N10" s="145">
        <v>1025000</v>
      </c>
      <c r="O10" s="145"/>
      <c r="P10" s="145"/>
      <c r="Q10" s="145"/>
      <c r="R10" s="145"/>
      <c r="S10" s="145">
        <v>950000</v>
      </c>
      <c r="T10" s="145"/>
      <c r="U10" s="145">
        <v>462500</v>
      </c>
      <c r="V10" s="145"/>
      <c r="W10" s="145"/>
      <c r="X10" s="145"/>
      <c r="Y10" s="145"/>
      <c r="Z10" s="145"/>
      <c r="AA10" s="145"/>
      <c r="AB10" s="145"/>
      <c r="AC10" s="145"/>
      <c r="AD10" s="145">
        <v>50000</v>
      </c>
      <c r="AE10" s="145">
        <v>250000</v>
      </c>
      <c r="AF10" s="145">
        <v>650000</v>
      </c>
      <c r="AG10" s="145">
        <v>1675000</v>
      </c>
      <c r="AH10" s="145"/>
      <c r="AI10" s="145"/>
      <c r="AJ10" s="238" t="s">
        <v>140</v>
      </c>
      <c r="AK10" s="237">
        <f t="shared" si="1"/>
        <v>13</v>
      </c>
    </row>
    <row r="11" spans="2:37" ht="15">
      <c r="B11" s="80" t="s">
        <v>131</v>
      </c>
      <c r="C11" s="123">
        <f t="shared" si="0"/>
        <v>9760000</v>
      </c>
      <c r="D11" s="145"/>
      <c r="E11" s="145">
        <v>2550000</v>
      </c>
      <c r="F11" s="145"/>
      <c r="G11" s="145"/>
      <c r="H11" s="145"/>
      <c r="I11" s="145">
        <v>50000</v>
      </c>
      <c r="J11" s="145"/>
      <c r="K11" s="145">
        <v>350000</v>
      </c>
      <c r="L11" s="145">
        <v>800000</v>
      </c>
      <c r="M11" s="145">
        <v>50000</v>
      </c>
      <c r="N11" s="145">
        <v>50000</v>
      </c>
      <c r="O11" s="145">
        <v>550000</v>
      </c>
      <c r="P11" s="145"/>
      <c r="Q11" s="145">
        <v>800000</v>
      </c>
      <c r="R11" s="145"/>
      <c r="S11" s="145">
        <v>350000</v>
      </c>
      <c r="T11" s="145">
        <v>800000</v>
      </c>
      <c r="U11" s="145">
        <v>50000</v>
      </c>
      <c r="V11" s="145">
        <v>570000</v>
      </c>
      <c r="W11" s="145">
        <v>450000</v>
      </c>
      <c r="X11" s="145"/>
      <c r="Y11" s="145"/>
      <c r="Z11" s="145">
        <v>950000</v>
      </c>
      <c r="AA11" s="145"/>
      <c r="AB11" s="145"/>
      <c r="AC11" s="145"/>
      <c r="AD11" s="145">
        <v>50000</v>
      </c>
      <c r="AE11" s="145"/>
      <c r="AF11" s="145"/>
      <c r="AG11" s="145">
        <v>440000</v>
      </c>
      <c r="AH11" s="145">
        <v>650000</v>
      </c>
      <c r="AI11" s="145">
        <v>250000</v>
      </c>
      <c r="AJ11" s="238" t="s">
        <v>131</v>
      </c>
      <c r="AK11" s="237">
        <f t="shared" si="1"/>
        <v>18</v>
      </c>
    </row>
    <row r="12" spans="2:37" ht="15">
      <c r="B12" s="80" t="s">
        <v>142</v>
      </c>
      <c r="C12" s="123">
        <f t="shared" si="0"/>
        <v>9592500</v>
      </c>
      <c r="D12" s="145"/>
      <c r="E12" s="145">
        <v>1250000</v>
      </c>
      <c r="F12" s="145">
        <v>350000</v>
      </c>
      <c r="G12" s="145"/>
      <c r="H12" s="145">
        <v>250000</v>
      </c>
      <c r="I12" s="145">
        <v>50000</v>
      </c>
      <c r="J12" s="145"/>
      <c r="K12" s="145"/>
      <c r="L12" s="145">
        <v>350000</v>
      </c>
      <c r="M12" s="145">
        <v>462500</v>
      </c>
      <c r="N12" s="145">
        <v>50000</v>
      </c>
      <c r="O12" s="145">
        <v>1050000</v>
      </c>
      <c r="P12" s="145">
        <v>550000</v>
      </c>
      <c r="Q12" s="145">
        <v>250000</v>
      </c>
      <c r="R12" s="145">
        <v>830000</v>
      </c>
      <c r="S12" s="145">
        <v>800000</v>
      </c>
      <c r="T12" s="145">
        <v>50000</v>
      </c>
      <c r="U12" s="145">
        <v>50000</v>
      </c>
      <c r="V12" s="145"/>
      <c r="W12" s="145">
        <v>50000</v>
      </c>
      <c r="X12" s="145"/>
      <c r="Y12" s="145">
        <v>650000</v>
      </c>
      <c r="Z12" s="145">
        <v>250000</v>
      </c>
      <c r="AA12" s="145"/>
      <c r="AB12" s="145">
        <v>1350000</v>
      </c>
      <c r="AC12" s="145">
        <v>900000</v>
      </c>
      <c r="AD12" s="145"/>
      <c r="AE12" s="145"/>
      <c r="AF12" s="145"/>
      <c r="AG12" s="145"/>
      <c r="AH12" s="145"/>
      <c r="AI12" s="145">
        <v>50000</v>
      </c>
      <c r="AJ12" s="238" t="s">
        <v>142</v>
      </c>
      <c r="AK12" s="237">
        <f t="shared" si="1"/>
        <v>20</v>
      </c>
    </row>
    <row r="13" spans="2:37" s="35" customFormat="1" ht="15">
      <c r="B13" s="82" t="s">
        <v>146</v>
      </c>
      <c r="C13" s="123">
        <f t="shared" si="0"/>
        <v>9237500</v>
      </c>
      <c r="D13" s="145"/>
      <c r="E13" s="145">
        <v>650000</v>
      </c>
      <c r="F13" s="145">
        <v>550000</v>
      </c>
      <c r="G13" s="145"/>
      <c r="H13" s="145">
        <v>450000</v>
      </c>
      <c r="I13" s="145"/>
      <c r="J13" s="145">
        <v>650000</v>
      </c>
      <c r="K13" s="145">
        <v>550000</v>
      </c>
      <c r="L13" s="145"/>
      <c r="M13" s="145"/>
      <c r="N13" s="145">
        <v>50000</v>
      </c>
      <c r="O13" s="145">
        <v>800000</v>
      </c>
      <c r="P13" s="145"/>
      <c r="Q13" s="145"/>
      <c r="R13" s="145"/>
      <c r="S13" s="145">
        <v>50000</v>
      </c>
      <c r="T13" s="145"/>
      <c r="U13" s="145">
        <v>887500</v>
      </c>
      <c r="V13" s="145">
        <v>1350000</v>
      </c>
      <c r="W13" s="145">
        <v>250000</v>
      </c>
      <c r="X13" s="145">
        <v>650000</v>
      </c>
      <c r="Y13" s="145">
        <v>1050000</v>
      </c>
      <c r="Z13" s="145"/>
      <c r="AA13" s="145"/>
      <c r="AB13" s="145"/>
      <c r="AC13" s="145"/>
      <c r="AD13" s="145">
        <v>800000</v>
      </c>
      <c r="AE13" s="145">
        <v>50000</v>
      </c>
      <c r="AF13" s="145">
        <v>50000</v>
      </c>
      <c r="AG13" s="145">
        <v>50000</v>
      </c>
      <c r="AH13" s="145"/>
      <c r="AI13" s="145">
        <v>350000</v>
      </c>
      <c r="AJ13" s="239" t="s">
        <v>146</v>
      </c>
      <c r="AK13" s="237">
        <f t="shared" si="1"/>
        <v>18</v>
      </c>
    </row>
    <row r="14" spans="2:37" s="35" customFormat="1" ht="15">
      <c r="B14" s="80" t="s">
        <v>145</v>
      </c>
      <c r="C14" s="123">
        <f t="shared" si="0"/>
        <v>8995000</v>
      </c>
      <c r="D14" s="145"/>
      <c r="E14" s="145">
        <v>650000</v>
      </c>
      <c r="F14" s="145"/>
      <c r="G14" s="145"/>
      <c r="H14" s="145"/>
      <c r="I14" s="145"/>
      <c r="J14" s="145"/>
      <c r="K14" s="145"/>
      <c r="L14" s="145">
        <v>50000</v>
      </c>
      <c r="M14" s="145">
        <v>50000</v>
      </c>
      <c r="N14" s="145">
        <v>700000</v>
      </c>
      <c r="O14" s="145"/>
      <c r="P14" s="145"/>
      <c r="Q14" s="145"/>
      <c r="R14" s="145">
        <v>1675000</v>
      </c>
      <c r="S14" s="145"/>
      <c r="T14" s="157">
        <v>650000</v>
      </c>
      <c r="U14" s="145">
        <v>50000</v>
      </c>
      <c r="V14" s="158">
        <v>440000</v>
      </c>
      <c r="W14" s="145">
        <v>650000</v>
      </c>
      <c r="X14" s="145">
        <v>850000</v>
      </c>
      <c r="Y14" s="145"/>
      <c r="Z14" s="145"/>
      <c r="AA14" s="145">
        <v>1350000</v>
      </c>
      <c r="AB14" s="145">
        <v>350000</v>
      </c>
      <c r="AC14" s="145">
        <v>50000</v>
      </c>
      <c r="AD14" s="145">
        <v>50000</v>
      </c>
      <c r="AE14" s="145"/>
      <c r="AF14" s="145">
        <v>550000</v>
      </c>
      <c r="AG14" s="145">
        <v>830000</v>
      </c>
      <c r="AH14" s="145"/>
      <c r="AI14" s="145">
        <v>50000</v>
      </c>
      <c r="AJ14" s="238" t="s">
        <v>145</v>
      </c>
      <c r="AK14" s="237">
        <f t="shared" si="1"/>
        <v>17</v>
      </c>
    </row>
    <row r="15" spans="2:37" ht="15">
      <c r="B15" s="80" t="s">
        <v>139</v>
      </c>
      <c r="C15" s="123">
        <f t="shared" si="0"/>
        <v>7712500</v>
      </c>
      <c r="D15" s="145"/>
      <c r="E15" s="145">
        <v>50000</v>
      </c>
      <c r="F15" s="145">
        <v>800000</v>
      </c>
      <c r="G15" s="145"/>
      <c r="H15" s="145">
        <v>550000</v>
      </c>
      <c r="I15" s="145">
        <v>250000</v>
      </c>
      <c r="J15" s="145"/>
      <c r="K15" s="145"/>
      <c r="L15" s="145">
        <v>50000</v>
      </c>
      <c r="M15" s="145">
        <v>50000</v>
      </c>
      <c r="N15" s="145">
        <v>50000</v>
      </c>
      <c r="O15" s="145"/>
      <c r="P15" s="145"/>
      <c r="Q15" s="145"/>
      <c r="R15" s="145"/>
      <c r="S15" s="145"/>
      <c r="T15" s="157">
        <v>50000</v>
      </c>
      <c r="U15" s="145">
        <v>887500</v>
      </c>
      <c r="V15" s="158">
        <v>2065000</v>
      </c>
      <c r="W15" s="145">
        <v>550000</v>
      </c>
      <c r="X15" s="145">
        <v>800000</v>
      </c>
      <c r="Y15" s="145"/>
      <c r="Z15" s="145"/>
      <c r="AA15" s="145"/>
      <c r="AB15" s="145">
        <v>250000</v>
      </c>
      <c r="AC15" s="145">
        <v>900000</v>
      </c>
      <c r="AD15" s="145">
        <v>50000</v>
      </c>
      <c r="AE15" s="145">
        <v>50000</v>
      </c>
      <c r="AF15" s="145"/>
      <c r="AG15" s="145">
        <v>310000</v>
      </c>
      <c r="AH15" s="145"/>
      <c r="AI15" s="145"/>
      <c r="AJ15" s="238" t="s">
        <v>139</v>
      </c>
      <c r="AK15" s="237">
        <f t="shared" si="1"/>
        <v>17</v>
      </c>
    </row>
    <row r="16" spans="2:37" ht="15">
      <c r="B16" s="80" t="s">
        <v>134</v>
      </c>
      <c r="C16" s="123">
        <f t="shared" si="0"/>
        <v>7402500</v>
      </c>
      <c r="D16" s="145"/>
      <c r="E16" s="145">
        <v>1050000</v>
      </c>
      <c r="F16" s="145"/>
      <c r="G16" s="145"/>
      <c r="H16" s="145"/>
      <c r="I16" s="145">
        <v>450000</v>
      </c>
      <c r="J16" s="145"/>
      <c r="K16" s="145"/>
      <c r="L16" s="145">
        <v>450000</v>
      </c>
      <c r="M16" s="145">
        <v>50000</v>
      </c>
      <c r="N16" s="145">
        <v>440000</v>
      </c>
      <c r="O16" s="145"/>
      <c r="P16" s="145"/>
      <c r="Q16" s="145"/>
      <c r="R16" s="145"/>
      <c r="S16" s="145"/>
      <c r="T16" s="157">
        <v>50000</v>
      </c>
      <c r="U16" s="145">
        <v>462500</v>
      </c>
      <c r="V16" s="158"/>
      <c r="W16" s="145"/>
      <c r="X16" s="145"/>
      <c r="Y16" s="145"/>
      <c r="Z16" s="145">
        <v>1050000</v>
      </c>
      <c r="AA16" s="145">
        <v>1300000</v>
      </c>
      <c r="AB16" s="145"/>
      <c r="AC16" s="145">
        <v>50000</v>
      </c>
      <c r="AD16" s="145">
        <v>450000</v>
      </c>
      <c r="AE16" s="145">
        <v>1350000</v>
      </c>
      <c r="AF16" s="145">
        <v>250000</v>
      </c>
      <c r="AG16" s="145"/>
      <c r="AH16" s="145"/>
      <c r="AI16" s="145"/>
      <c r="AJ16" s="238" t="s">
        <v>134</v>
      </c>
      <c r="AK16" s="237">
        <f t="shared" si="1"/>
        <v>13</v>
      </c>
    </row>
    <row r="17" spans="2:37" ht="15">
      <c r="B17" s="82" t="s">
        <v>149</v>
      </c>
      <c r="C17" s="123">
        <f t="shared" si="0"/>
        <v>5575000</v>
      </c>
      <c r="D17" s="145"/>
      <c r="E17" s="145"/>
      <c r="F17" s="145"/>
      <c r="G17" s="145"/>
      <c r="H17" s="145">
        <v>50000</v>
      </c>
      <c r="I17" s="145">
        <v>950000</v>
      </c>
      <c r="J17" s="145">
        <v>450000</v>
      </c>
      <c r="K17" s="145">
        <v>50000</v>
      </c>
      <c r="L17" s="145">
        <v>250000</v>
      </c>
      <c r="M17" s="145">
        <v>50000</v>
      </c>
      <c r="N17" s="145">
        <v>830000</v>
      </c>
      <c r="O17" s="145">
        <v>50000</v>
      </c>
      <c r="P17" s="145">
        <v>800000</v>
      </c>
      <c r="Q17" s="145">
        <v>350000</v>
      </c>
      <c r="R17" s="145"/>
      <c r="S17" s="145"/>
      <c r="T17" s="157"/>
      <c r="U17" s="145">
        <v>50000</v>
      </c>
      <c r="V17" s="158">
        <v>50000</v>
      </c>
      <c r="W17" s="145">
        <v>350000</v>
      </c>
      <c r="X17" s="145"/>
      <c r="Y17" s="145"/>
      <c r="Z17" s="145">
        <v>50000</v>
      </c>
      <c r="AA17" s="145"/>
      <c r="AB17" s="145">
        <v>50000</v>
      </c>
      <c r="AC17" s="145">
        <v>475000</v>
      </c>
      <c r="AD17" s="145"/>
      <c r="AE17" s="145">
        <v>50000</v>
      </c>
      <c r="AF17" s="145">
        <v>50000</v>
      </c>
      <c r="AG17" s="145">
        <v>570000</v>
      </c>
      <c r="AH17" s="145"/>
      <c r="AI17" s="145">
        <v>50000</v>
      </c>
      <c r="AJ17" s="239" t="s">
        <v>149</v>
      </c>
      <c r="AK17" s="237">
        <f t="shared" si="1"/>
        <v>20</v>
      </c>
    </row>
    <row r="18" spans="2:37" ht="15">
      <c r="B18" s="80" t="s">
        <v>129</v>
      </c>
      <c r="C18" s="123">
        <f t="shared" si="0"/>
        <v>3600000</v>
      </c>
      <c r="D18" s="145">
        <v>400000</v>
      </c>
      <c r="E18" s="145"/>
      <c r="F18" s="145"/>
      <c r="G18" s="145">
        <v>650000</v>
      </c>
      <c r="H18" s="145"/>
      <c r="I18" s="145">
        <v>50000</v>
      </c>
      <c r="J18" s="145"/>
      <c r="K18" s="145">
        <v>50000</v>
      </c>
      <c r="L18" s="145">
        <v>50000</v>
      </c>
      <c r="M18" s="145">
        <v>50000</v>
      </c>
      <c r="N18" s="145"/>
      <c r="O18" s="145"/>
      <c r="P18" s="145"/>
      <c r="Q18" s="145">
        <v>1050000</v>
      </c>
      <c r="R18" s="145"/>
      <c r="S18" s="145"/>
      <c r="T18" s="157"/>
      <c r="U18" s="145"/>
      <c r="V18" s="158"/>
      <c r="W18" s="145">
        <v>1050000</v>
      </c>
      <c r="X18" s="145"/>
      <c r="Y18" s="145">
        <v>50000</v>
      </c>
      <c r="Z18" s="145"/>
      <c r="AA18" s="145"/>
      <c r="AB18" s="145">
        <v>50000</v>
      </c>
      <c r="AC18" s="145">
        <v>50000</v>
      </c>
      <c r="AD18" s="145">
        <v>50000</v>
      </c>
      <c r="AE18" s="145"/>
      <c r="AF18" s="145">
        <v>50000</v>
      </c>
      <c r="AG18" s="145"/>
      <c r="AH18" s="145"/>
      <c r="AI18" s="145"/>
      <c r="AJ18" s="238" t="s">
        <v>129</v>
      </c>
      <c r="AK18" s="237">
        <f t="shared" si="1"/>
        <v>12</v>
      </c>
    </row>
    <row r="19" spans="2:37" ht="15">
      <c r="B19" s="80" t="s">
        <v>138</v>
      </c>
      <c r="C19" s="123">
        <f t="shared" si="0"/>
        <v>3540000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>
        <v>440000</v>
      </c>
      <c r="S19" s="145"/>
      <c r="T19" s="157">
        <v>50000</v>
      </c>
      <c r="U19" s="145">
        <v>50000</v>
      </c>
      <c r="V19" s="158"/>
      <c r="W19" s="145"/>
      <c r="X19" s="145">
        <v>1050000</v>
      </c>
      <c r="Y19" s="145">
        <v>350000</v>
      </c>
      <c r="Z19" s="145"/>
      <c r="AA19" s="145"/>
      <c r="AB19" s="145">
        <v>650000</v>
      </c>
      <c r="AC19" s="145">
        <v>50000</v>
      </c>
      <c r="AD19" s="145"/>
      <c r="AE19" s="145"/>
      <c r="AF19" s="145">
        <v>50000</v>
      </c>
      <c r="AG19" s="145">
        <v>50000</v>
      </c>
      <c r="AH19" s="145"/>
      <c r="AI19" s="145">
        <v>800000</v>
      </c>
      <c r="AJ19" s="238" t="s">
        <v>138</v>
      </c>
      <c r="AK19" s="237">
        <f t="shared" si="1"/>
        <v>10</v>
      </c>
    </row>
    <row r="20" spans="2:37" ht="15">
      <c r="B20" s="80" t="s">
        <v>143</v>
      </c>
      <c r="C20" s="123">
        <f t="shared" si="0"/>
        <v>2910000</v>
      </c>
      <c r="D20" s="145">
        <v>400000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>
        <v>310000</v>
      </c>
      <c r="S20" s="145"/>
      <c r="T20" s="157"/>
      <c r="U20" s="145"/>
      <c r="V20" s="145"/>
      <c r="W20" s="145"/>
      <c r="X20" s="145"/>
      <c r="Y20" s="145">
        <v>550000</v>
      </c>
      <c r="Z20" s="145"/>
      <c r="AA20" s="145"/>
      <c r="AB20" s="145">
        <v>650000</v>
      </c>
      <c r="AC20" s="145">
        <v>50000</v>
      </c>
      <c r="AD20" s="145"/>
      <c r="AE20" s="145"/>
      <c r="AF20" s="145">
        <v>50000</v>
      </c>
      <c r="AG20" s="145">
        <v>50000</v>
      </c>
      <c r="AH20" s="145">
        <v>800000</v>
      </c>
      <c r="AI20" s="145">
        <v>50000</v>
      </c>
      <c r="AJ20" s="238" t="s">
        <v>143</v>
      </c>
      <c r="AK20" s="237">
        <f t="shared" si="1"/>
        <v>8</v>
      </c>
    </row>
    <row r="21" spans="2:37" ht="15">
      <c r="B21" s="80" t="s">
        <v>135</v>
      </c>
      <c r="C21" s="123">
        <f t="shared" si="0"/>
        <v>2287500</v>
      </c>
      <c r="D21" s="145"/>
      <c r="E21" s="145"/>
      <c r="F21" s="145"/>
      <c r="G21" s="145"/>
      <c r="H21" s="145"/>
      <c r="I21" s="145"/>
      <c r="J21" s="145"/>
      <c r="K21" s="145"/>
      <c r="L21" s="145">
        <v>50000</v>
      </c>
      <c r="M21" s="145">
        <v>887500</v>
      </c>
      <c r="N21" s="145"/>
      <c r="O21" s="145">
        <v>50000</v>
      </c>
      <c r="P21" s="145"/>
      <c r="Q21" s="145"/>
      <c r="R21" s="145"/>
      <c r="S21" s="145">
        <v>250000</v>
      </c>
      <c r="T21" s="157">
        <v>250000</v>
      </c>
      <c r="U21" s="145">
        <v>50000</v>
      </c>
      <c r="V21" s="158"/>
      <c r="W21" s="145"/>
      <c r="X21" s="145"/>
      <c r="Y21" s="145"/>
      <c r="Z21" s="145"/>
      <c r="AA21" s="145"/>
      <c r="AB21" s="145">
        <v>50000</v>
      </c>
      <c r="AC21" s="145">
        <v>50000</v>
      </c>
      <c r="AD21" s="145">
        <v>50000</v>
      </c>
      <c r="AE21" s="145">
        <v>50000</v>
      </c>
      <c r="AF21" s="145"/>
      <c r="AG21" s="145"/>
      <c r="AH21" s="145">
        <v>550000</v>
      </c>
      <c r="AI21" s="145"/>
      <c r="AJ21" s="238" t="s">
        <v>135</v>
      </c>
      <c r="AK21" s="237">
        <f t="shared" si="1"/>
        <v>11</v>
      </c>
    </row>
    <row r="22" spans="2:37" ht="15">
      <c r="B22" s="80" t="s">
        <v>137</v>
      </c>
      <c r="C22" s="123">
        <f t="shared" si="0"/>
        <v>1825000</v>
      </c>
      <c r="D22" s="145"/>
      <c r="E22" s="145">
        <v>50000</v>
      </c>
      <c r="F22" s="145"/>
      <c r="G22" s="145"/>
      <c r="H22" s="145">
        <v>50000</v>
      </c>
      <c r="I22" s="145">
        <v>50000</v>
      </c>
      <c r="J22" s="145">
        <v>50000</v>
      </c>
      <c r="K22" s="145">
        <v>50000</v>
      </c>
      <c r="L22" s="145">
        <v>50000</v>
      </c>
      <c r="M22" s="145">
        <v>50000</v>
      </c>
      <c r="N22" s="145">
        <v>50000</v>
      </c>
      <c r="O22" s="145">
        <v>50000</v>
      </c>
      <c r="P22" s="145"/>
      <c r="Q22" s="145"/>
      <c r="R22" s="145">
        <v>1025000</v>
      </c>
      <c r="S22" s="145"/>
      <c r="T22" s="157">
        <v>50000</v>
      </c>
      <c r="U22" s="145"/>
      <c r="V22" s="158"/>
      <c r="W22" s="145"/>
      <c r="X22" s="145"/>
      <c r="Y22" s="145"/>
      <c r="Z22" s="145"/>
      <c r="AA22" s="145"/>
      <c r="AB22" s="145">
        <v>50000</v>
      </c>
      <c r="AC22" s="145">
        <v>50000</v>
      </c>
      <c r="AD22" s="145">
        <v>50000</v>
      </c>
      <c r="AE22" s="145">
        <v>50000</v>
      </c>
      <c r="AF22" s="145">
        <v>50000</v>
      </c>
      <c r="AG22" s="145">
        <v>50000</v>
      </c>
      <c r="AH22" s="145"/>
      <c r="AI22" s="145"/>
      <c r="AJ22" s="238" t="s">
        <v>137</v>
      </c>
      <c r="AK22" s="237">
        <f t="shared" si="1"/>
        <v>17</v>
      </c>
    </row>
    <row r="23" spans="2:37" ht="15">
      <c r="B23" s="80" t="s">
        <v>136</v>
      </c>
      <c r="C23" s="123">
        <f t="shared" si="0"/>
        <v>1650000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57"/>
      <c r="U23" s="145"/>
      <c r="V23" s="158"/>
      <c r="W23" s="145"/>
      <c r="X23" s="145">
        <v>250000</v>
      </c>
      <c r="Y23" s="145"/>
      <c r="Z23" s="145">
        <v>50000</v>
      </c>
      <c r="AA23" s="145"/>
      <c r="AB23" s="145"/>
      <c r="AC23" s="145"/>
      <c r="AD23" s="145">
        <v>50000</v>
      </c>
      <c r="AE23" s="145"/>
      <c r="AF23" s="145">
        <v>1300000</v>
      </c>
      <c r="AG23" s="145"/>
      <c r="AH23" s="145"/>
      <c r="AI23" s="145"/>
      <c r="AJ23" s="238" t="s">
        <v>136</v>
      </c>
      <c r="AK23" s="237">
        <f t="shared" si="1"/>
        <v>4</v>
      </c>
    </row>
    <row r="24" spans="2:37" ht="15">
      <c r="B24" s="80" t="s">
        <v>141</v>
      </c>
      <c r="C24" s="123">
        <f t="shared" si="0"/>
        <v>700000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59"/>
      <c r="V24" s="145"/>
      <c r="W24" s="145"/>
      <c r="X24" s="145"/>
      <c r="Y24" s="145"/>
      <c r="Z24" s="145"/>
      <c r="AA24" s="145"/>
      <c r="AB24" s="145">
        <v>550000</v>
      </c>
      <c r="AC24" s="145">
        <v>50000</v>
      </c>
      <c r="AD24" s="145"/>
      <c r="AE24" s="145"/>
      <c r="AF24" s="145">
        <v>50000</v>
      </c>
      <c r="AG24" s="145">
        <v>50000</v>
      </c>
      <c r="AH24" s="145"/>
      <c r="AI24" s="145"/>
      <c r="AJ24" s="238" t="s">
        <v>141</v>
      </c>
      <c r="AK24" s="237">
        <f t="shared" si="1"/>
        <v>4</v>
      </c>
    </row>
    <row r="25" spans="2:37" ht="15">
      <c r="B25" s="80" t="s">
        <v>148</v>
      </c>
      <c r="C25" s="123">
        <f t="shared" si="0"/>
        <v>400000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>
        <v>50000</v>
      </c>
      <c r="AE25" s="145">
        <v>350000</v>
      </c>
      <c r="AF25" s="145"/>
      <c r="AG25" s="145"/>
      <c r="AH25" s="145"/>
      <c r="AI25" s="145"/>
      <c r="AJ25" s="238" t="s">
        <v>148</v>
      </c>
      <c r="AK25" s="237">
        <f t="shared" si="1"/>
        <v>2</v>
      </c>
    </row>
    <row r="26" spans="2:37" ht="15">
      <c r="B26" s="82" t="s">
        <v>150</v>
      </c>
      <c r="C26" s="123">
        <f t="shared" si="0"/>
        <v>200000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>
        <v>50000</v>
      </c>
      <c r="Y26" s="146"/>
      <c r="Z26" s="145">
        <v>50000</v>
      </c>
      <c r="AA26" s="146"/>
      <c r="AB26" s="146"/>
      <c r="AC26" s="146"/>
      <c r="AD26" s="146">
        <v>50000</v>
      </c>
      <c r="AE26" s="146"/>
      <c r="AF26" s="146">
        <v>50000</v>
      </c>
      <c r="AG26" s="146"/>
      <c r="AH26" s="146"/>
      <c r="AI26" s="146"/>
      <c r="AJ26" s="239" t="s">
        <v>150</v>
      </c>
      <c r="AK26" s="237">
        <f t="shared" si="1"/>
        <v>4</v>
      </c>
    </row>
    <row r="28" spans="2:35" s="149" customFormat="1" ht="12.75">
      <c r="B28" s="149" t="s">
        <v>68</v>
      </c>
      <c r="C28" s="150"/>
      <c r="D28" s="150">
        <f aca="true" t="shared" si="2" ref="D28:Y28">SUM(D3:D26)</f>
        <v>6000000</v>
      </c>
      <c r="E28" s="150">
        <f t="shared" si="2"/>
        <v>14950000</v>
      </c>
      <c r="F28" s="150">
        <f t="shared" si="2"/>
        <v>5400000</v>
      </c>
      <c r="G28" s="150">
        <f t="shared" si="2"/>
        <v>4650000</v>
      </c>
      <c r="H28" s="150">
        <f t="shared" si="2"/>
        <v>5850000</v>
      </c>
      <c r="I28" s="150">
        <f t="shared" si="2"/>
        <v>5950000</v>
      </c>
      <c r="J28" s="150">
        <f t="shared" si="2"/>
        <v>5800000</v>
      </c>
      <c r="K28" s="150">
        <f t="shared" si="2"/>
        <v>5900000</v>
      </c>
      <c r="L28" s="150">
        <f t="shared" si="2"/>
        <v>7650000</v>
      </c>
      <c r="M28" s="150">
        <f t="shared" si="2"/>
        <v>4600000</v>
      </c>
      <c r="N28" s="150">
        <f t="shared" si="2"/>
        <v>7640000</v>
      </c>
      <c r="O28" s="150">
        <f t="shared" si="2"/>
        <v>5900000</v>
      </c>
      <c r="P28" s="150">
        <f t="shared" si="2"/>
        <v>4650000</v>
      </c>
      <c r="Q28" s="150">
        <f t="shared" si="2"/>
        <v>5750000</v>
      </c>
      <c r="R28" s="150">
        <f t="shared" si="2"/>
        <v>6950000</v>
      </c>
      <c r="S28" s="150">
        <f t="shared" si="2"/>
        <v>5750000</v>
      </c>
      <c r="T28" s="150">
        <f t="shared" si="2"/>
        <v>6000000</v>
      </c>
      <c r="U28" s="150">
        <f t="shared" si="2"/>
        <v>5800000</v>
      </c>
      <c r="V28" s="150">
        <f t="shared" si="2"/>
        <v>7490000</v>
      </c>
      <c r="W28" s="150">
        <f t="shared" si="2"/>
        <v>5800000</v>
      </c>
      <c r="X28" s="150">
        <f t="shared" si="2"/>
        <v>5850000</v>
      </c>
      <c r="Y28" s="150">
        <f t="shared" si="2"/>
        <v>5750000</v>
      </c>
      <c r="Z28" s="150">
        <f>SUM(Z3:Z26)</f>
        <v>5950000</v>
      </c>
      <c r="AA28" s="150">
        <f aca="true" t="shared" si="3" ref="AA28:AI28">SUM(AA3:AA26)</f>
        <v>5450000</v>
      </c>
      <c r="AB28" s="150">
        <f t="shared" si="3"/>
        <v>7600000</v>
      </c>
      <c r="AC28" s="150">
        <f t="shared" si="3"/>
        <v>4675000</v>
      </c>
      <c r="AD28" s="150">
        <f t="shared" si="3"/>
        <v>6200000</v>
      </c>
      <c r="AE28" s="150">
        <f t="shared" si="3"/>
        <v>6055000</v>
      </c>
      <c r="AF28" s="150">
        <f t="shared" si="3"/>
        <v>6200000</v>
      </c>
      <c r="AG28" s="150">
        <f t="shared" si="3"/>
        <v>7640000</v>
      </c>
      <c r="AH28" s="150">
        <f t="shared" si="3"/>
        <v>4650000</v>
      </c>
      <c r="AI28" s="150">
        <f t="shared" si="3"/>
        <v>5650000</v>
      </c>
    </row>
    <row r="30" spans="4:14" ht="15.75">
      <c r="D30" s="245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ht="15">
      <c r="D31" s="244"/>
    </row>
  </sheetData>
  <sheetProtection/>
  <autoFilter ref="C2:C20">
    <sortState ref="C3:C31">
      <sortCondition descending="1" sortBy="value" ref="C3:C31"/>
    </sortState>
  </autoFilter>
  <mergeCells count="1">
    <mergeCell ref="AJ2:AK2"/>
  </mergeCells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220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221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60</v>
      </c>
      <c r="B4" s="93">
        <v>5.8</v>
      </c>
      <c r="C4" s="97">
        <v>71</v>
      </c>
      <c r="D4" s="104">
        <v>29</v>
      </c>
      <c r="E4" s="102"/>
      <c r="F4" s="97">
        <v>1</v>
      </c>
      <c r="G4" s="94">
        <v>10</v>
      </c>
      <c r="H4" s="98">
        <f aca="true" t="shared" si="0" ref="H4:H11">N4+I4</f>
        <v>1675000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1625000</v>
      </c>
      <c r="P4" s="203"/>
      <c r="Q4" s="204"/>
    </row>
    <row r="5" spans="1:17" s="99" customFormat="1" ht="18" customHeight="1">
      <c r="A5" s="183" t="s">
        <v>54</v>
      </c>
      <c r="B5" s="93">
        <v>8.3</v>
      </c>
      <c r="C5" s="97">
        <v>73</v>
      </c>
      <c r="D5" s="104">
        <v>31</v>
      </c>
      <c r="E5" s="96"/>
      <c r="F5" s="97">
        <v>2</v>
      </c>
      <c r="G5" s="97">
        <v>8</v>
      </c>
      <c r="H5" s="98">
        <f t="shared" si="0"/>
        <v>1350000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1300000</v>
      </c>
      <c r="P5" s="203"/>
      <c r="Q5" s="204"/>
    </row>
    <row r="6" spans="1:17" s="99" customFormat="1" ht="18" customHeight="1">
      <c r="A6" s="183" t="s">
        <v>80</v>
      </c>
      <c r="B6" s="93">
        <v>19.3</v>
      </c>
      <c r="C6" s="102">
        <v>74</v>
      </c>
      <c r="D6" s="95">
        <v>35</v>
      </c>
      <c r="E6" s="102"/>
      <c r="F6" s="102">
        <v>3</v>
      </c>
      <c r="G6" s="102">
        <v>6</v>
      </c>
      <c r="H6" s="98">
        <f t="shared" si="0"/>
        <v>1025000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975000</v>
      </c>
      <c r="P6" s="203"/>
      <c r="Q6" s="204"/>
    </row>
    <row r="7" spans="1:18" s="99" customFormat="1" ht="18" customHeight="1">
      <c r="A7" s="183" t="s">
        <v>55</v>
      </c>
      <c r="B7" s="93">
        <v>13.9</v>
      </c>
      <c r="C7" s="97">
        <v>75</v>
      </c>
      <c r="D7" s="104">
        <v>35</v>
      </c>
      <c r="E7" s="102"/>
      <c r="F7" s="97">
        <v>4</v>
      </c>
      <c r="G7" s="97">
        <v>5</v>
      </c>
      <c r="H7" s="98">
        <f t="shared" si="0"/>
        <v>830000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780000</v>
      </c>
      <c r="O7" s="106"/>
      <c r="P7" s="203"/>
      <c r="Q7" s="204"/>
      <c r="R7" s="107"/>
    </row>
    <row r="8" spans="1:17" s="99" customFormat="1" ht="18" customHeight="1">
      <c r="A8" s="183" t="s">
        <v>77</v>
      </c>
      <c r="B8" s="103">
        <v>16.5</v>
      </c>
      <c r="C8" s="97">
        <v>76</v>
      </c>
      <c r="D8" s="95">
        <v>30</v>
      </c>
      <c r="E8" s="96"/>
      <c r="F8" s="97">
        <v>5</v>
      </c>
      <c r="G8" s="97">
        <v>4</v>
      </c>
      <c r="H8" s="98">
        <f t="shared" si="0"/>
        <v>700000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650000</v>
      </c>
      <c r="P8" s="203"/>
      <c r="Q8" s="204"/>
    </row>
    <row r="9" spans="1:17" s="99" customFormat="1" ht="18" customHeight="1">
      <c r="A9" s="183" t="s">
        <v>125</v>
      </c>
      <c r="B9" s="93">
        <v>17.5</v>
      </c>
      <c r="C9" s="97">
        <v>80</v>
      </c>
      <c r="D9" s="104">
        <v>30</v>
      </c>
      <c r="E9" s="108"/>
      <c r="F9" s="108">
        <v>6</v>
      </c>
      <c r="G9" s="108">
        <v>3</v>
      </c>
      <c r="H9" s="98">
        <f t="shared" si="0"/>
        <v>570000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520000</v>
      </c>
      <c r="P9" s="203"/>
      <c r="Q9" s="204"/>
    </row>
    <row r="10" spans="1:17" s="99" customFormat="1" ht="18" customHeight="1">
      <c r="A10" s="183" t="s">
        <v>58</v>
      </c>
      <c r="B10" s="109">
        <v>8.9</v>
      </c>
      <c r="C10" s="97">
        <v>81</v>
      </c>
      <c r="D10" s="95">
        <v>33</v>
      </c>
      <c r="E10" s="102"/>
      <c r="F10" s="97">
        <v>7</v>
      </c>
      <c r="G10" s="97">
        <v>2</v>
      </c>
      <c r="H10" s="98">
        <f t="shared" si="0"/>
        <v>440000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390000</v>
      </c>
      <c r="P10" s="203"/>
      <c r="Q10" s="204"/>
    </row>
    <row r="11" spans="1:17" s="99" customFormat="1" ht="18" customHeight="1">
      <c r="A11" s="183" t="s">
        <v>71</v>
      </c>
      <c r="B11" s="93">
        <v>17.6</v>
      </c>
      <c r="C11" s="100">
        <v>82</v>
      </c>
      <c r="D11" s="95">
        <v>40</v>
      </c>
      <c r="E11" s="96"/>
      <c r="F11" s="97">
        <v>8</v>
      </c>
      <c r="G11" s="97">
        <v>1</v>
      </c>
      <c r="H11" s="98">
        <f t="shared" si="0"/>
        <v>310000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260000</v>
      </c>
      <c r="P11" s="203"/>
      <c r="Q11" s="204"/>
    </row>
    <row r="12" spans="1:17" s="99" customFormat="1" ht="18" customHeight="1">
      <c r="A12" s="184" t="s">
        <v>75</v>
      </c>
      <c r="B12" s="93">
        <v>8.3</v>
      </c>
      <c r="C12" s="100">
        <v>85</v>
      </c>
      <c r="D12" s="95">
        <v>37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6500000</v>
      </c>
      <c r="P12" s="203"/>
      <c r="Q12" s="204"/>
    </row>
    <row r="13" spans="1:17" s="99" customFormat="1" ht="18" customHeight="1">
      <c r="A13" s="183" t="s">
        <v>72</v>
      </c>
      <c r="B13" s="93">
        <v>7.5</v>
      </c>
      <c r="C13" s="97"/>
      <c r="D13" s="95"/>
      <c r="E13" s="96"/>
      <c r="F13" s="97"/>
      <c r="G13" s="97"/>
      <c r="H13" s="98">
        <f t="shared" si="2"/>
        <v>0</v>
      </c>
      <c r="I13" s="113">
        <f t="shared" si="1"/>
        <v>0</v>
      </c>
      <c r="J13" s="185" t="s">
        <v>88</v>
      </c>
      <c r="K13" s="186"/>
      <c r="L13" s="187"/>
      <c r="M13" s="188">
        <v>1</v>
      </c>
      <c r="N13" s="189">
        <f>N10</f>
        <v>390000</v>
      </c>
      <c r="P13" s="203"/>
      <c r="Q13" s="204"/>
    </row>
    <row r="14" spans="1:17" s="99" customFormat="1" ht="18" customHeight="1">
      <c r="A14" s="183" t="s">
        <v>83</v>
      </c>
      <c r="B14" s="93">
        <v>7.5</v>
      </c>
      <c r="C14" s="97"/>
      <c r="D14" s="104"/>
      <c r="E14" s="96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59</v>
      </c>
      <c r="B15" s="93">
        <v>15.7</v>
      </c>
      <c r="C15" s="97"/>
      <c r="D15" s="95"/>
      <c r="E15" s="102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78</v>
      </c>
      <c r="B16" s="109">
        <v>16.9</v>
      </c>
      <c r="C16" s="97"/>
      <c r="D16" s="95"/>
      <c r="E16" s="96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86</v>
      </c>
      <c r="B17" s="103">
        <v>16.9</v>
      </c>
      <c r="C17" s="97"/>
      <c r="D17" s="95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73</v>
      </c>
      <c r="B18" s="93">
        <v>18.2</v>
      </c>
      <c r="C18" s="97"/>
      <c r="D18" s="104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74</v>
      </c>
      <c r="B19" s="93">
        <v>18.7</v>
      </c>
      <c r="C19" s="97"/>
      <c r="D19" s="95"/>
      <c r="E19" s="102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1300000</v>
      </c>
      <c r="O19" s="107"/>
      <c r="P19" s="203"/>
      <c r="Q19" s="204"/>
      <c r="R19" s="107"/>
    </row>
    <row r="20" spans="1:17" s="4" customFormat="1" ht="18" customHeight="1">
      <c r="A20" s="183" t="s">
        <v>81</v>
      </c>
      <c r="B20" s="93">
        <v>19.2</v>
      </c>
      <c r="C20" s="100"/>
      <c r="D20" s="104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975000</v>
      </c>
      <c r="P20" s="203"/>
      <c r="Q20" s="204"/>
    </row>
    <row r="21" spans="1:17" s="4" customFormat="1" ht="18" customHeight="1">
      <c r="A21" s="183" t="s">
        <v>61</v>
      </c>
      <c r="B21" s="103">
        <v>19.4</v>
      </c>
      <c r="C21" s="100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650000</v>
      </c>
      <c r="P21" s="203"/>
      <c r="Q21" s="204"/>
    </row>
    <row r="22" spans="1:17" s="4" customFormat="1" ht="18" customHeight="1">
      <c r="A22" s="184" t="s">
        <v>85</v>
      </c>
      <c r="B22" s="93">
        <v>19.9</v>
      </c>
      <c r="C22" s="100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325000</v>
      </c>
      <c r="P22" s="203"/>
      <c r="Q22" s="204"/>
    </row>
    <row r="23" spans="1:17" s="4" customFormat="1" ht="18" customHeight="1">
      <c r="A23" s="183" t="s">
        <v>53</v>
      </c>
      <c r="B23" s="93">
        <v>22.5</v>
      </c>
      <c r="C23" s="100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76</v>
      </c>
      <c r="B24" s="93">
        <v>24.2</v>
      </c>
      <c r="C24" s="102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84</v>
      </c>
      <c r="B25" s="109">
        <v>26.8</v>
      </c>
      <c r="C25" s="94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1088750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536250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6950000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217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218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125</v>
      </c>
      <c r="B4" s="93">
        <v>17.5</v>
      </c>
      <c r="C4" s="97">
        <v>38</v>
      </c>
      <c r="D4" s="104">
        <v>30</v>
      </c>
      <c r="E4" s="102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54</v>
      </c>
      <c r="B5" s="93">
        <v>8.3</v>
      </c>
      <c r="C5" s="97">
        <v>37</v>
      </c>
      <c r="D5" s="95">
        <v>26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55</v>
      </c>
      <c r="B6" s="93">
        <v>13.9</v>
      </c>
      <c r="C6" s="97">
        <v>34</v>
      </c>
      <c r="D6" s="104">
        <v>25</v>
      </c>
      <c r="E6" s="102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81</v>
      </c>
      <c r="B7" s="93">
        <v>19.2</v>
      </c>
      <c r="C7" s="97">
        <v>33</v>
      </c>
      <c r="D7" s="104">
        <v>33</v>
      </c>
      <c r="E7" s="102">
        <v>7.5</v>
      </c>
      <c r="F7" s="97">
        <v>4</v>
      </c>
      <c r="G7" s="97">
        <v>5</v>
      </c>
      <c r="H7" s="98">
        <f t="shared" si="0"/>
        <v>950000</v>
      </c>
      <c r="I7" s="113">
        <f t="shared" si="1"/>
        <v>350000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77</v>
      </c>
      <c r="B8" s="103">
        <v>16.5</v>
      </c>
      <c r="C8" s="100">
        <v>32</v>
      </c>
      <c r="D8" s="95">
        <v>31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73</v>
      </c>
      <c r="B9" s="93">
        <v>18.2</v>
      </c>
      <c r="C9" s="97">
        <v>30</v>
      </c>
      <c r="D9" s="95">
        <v>32</v>
      </c>
      <c r="E9" s="108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61</v>
      </c>
      <c r="B10" s="103">
        <v>19.4</v>
      </c>
      <c r="C10" s="97">
        <v>30</v>
      </c>
      <c r="D10" s="104">
        <v>34</v>
      </c>
      <c r="E10" s="102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78</v>
      </c>
      <c r="B11" s="109">
        <v>16.9</v>
      </c>
      <c r="C11" s="97">
        <v>26</v>
      </c>
      <c r="D11" s="95">
        <v>36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53</v>
      </c>
      <c r="B12" s="93">
        <v>22.5</v>
      </c>
      <c r="C12" s="97">
        <v>24</v>
      </c>
      <c r="D12" s="95">
        <v>36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60</v>
      </c>
      <c r="B13" s="93">
        <v>5.8</v>
      </c>
      <c r="C13" s="97"/>
      <c r="D13" s="95"/>
      <c r="E13" s="96"/>
      <c r="F13" s="97"/>
      <c r="G13" s="97"/>
      <c r="H13" s="98">
        <f t="shared" si="2"/>
        <v>0</v>
      </c>
      <c r="I13" s="113">
        <f t="shared" si="1"/>
        <v>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72</v>
      </c>
      <c r="B14" s="93">
        <v>7.5</v>
      </c>
      <c r="C14" s="97"/>
      <c r="D14" s="95"/>
      <c r="E14" s="96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83</v>
      </c>
      <c r="B15" s="93">
        <v>7.5</v>
      </c>
      <c r="C15" s="97"/>
      <c r="D15" s="104"/>
      <c r="E15" s="102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4" t="s">
        <v>75</v>
      </c>
      <c r="B16" s="93">
        <v>8.3</v>
      </c>
      <c r="C16" s="100"/>
      <c r="D16" s="95"/>
      <c r="E16" s="96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58</v>
      </c>
      <c r="B17" s="109">
        <v>8.9</v>
      </c>
      <c r="C17" s="97"/>
      <c r="D17" s="104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59</v>
      </c>
      <c r="B18" s="93">
        <v>15.7</v>
      </c>
      <c r="C18" s="97"/>
      <c r="D18" s="95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86</v>
      </c>
      <c r="B19" s="103">
        <v>16.9</v>
      </c>
      <c r="C19" s="100"/>
      <c r="D19" s="104"/>
      <c r="E19" s="102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71</v>
      </c>
      <c r="B20" s="93">
        <v>17.6</v>
      </c>
      <c r="C20" s="102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74</v>
      </c>
      <c r="B21" s="93">
        <v>18.7</v>
      </c>
      <c r="C21" s="100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80</v>
      </c>
      <c r="B22" s="93">
        <v>19.3</v>
      </c>
      <c r="C22" s="100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4" t="s">
        <v>85</v>
      </c>
      <c r="B23" s="93">
        <v>19.9</v>
      </c>
      <c r="C23" s="100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76</v>
      </c>
      <c r="B24" s="93">
        <v>24.2</v>
      </c>
      <c r="C24" s="102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84</v>
      </c>
      <c r="B25" s="109">
        <v>26.8</v>
      </c>
      <c r="C25" s="94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5750000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214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215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4" t="s">
        <v>75</v>
      </c>
      <c r="B4" s="93">
        <v>9.1</v>
      </c>
      <c r="C4" s="97">
        <v>40</v>
      </c>
      <c r="D4" s="95">
        <v>25</v>
      </c>
      <c r="E4" s="96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86</v>
      </c>
      <c r="B5" s="103">
        <v>16.9</v>
      </c>
      <c r="C5" s="97">
        <v>36</v>
      </c>
      <c r="D5" s="95">
        <v>35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61</v>
      </c>
      <c r="B6" s="103">
        <v>19.8</v>
      </c>
      <c r="C6" s="97">
        <v>36</v>
      </c>
      <c r="D6" s="104">
        <v>39</v>
      </c>
      <c r="E6" s="102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60</v>
      </c>
      <c r="B7" s="93">
        <v>5.8</v>
      </c>
      <c r="C7" s="100">
        <v>34</v>
      </c>
      <c r="D7" s="95">
        <v>28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77</v>
      </c>
      <c r="B8" s="103">
        <v>16.5</v>
      </c>
      <c r="C8" s="97">
        <v>34</v>
      </c>
      <c r="D8" s="95">
        <v>30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125</v>
      </c>
      <c r="B9" s="93">
        <v>17.5</v>
      </c>
      <c r="C9" s="97">
        <v>34</v>
      </c>
      <c r="D9" s="104">
        <v>32</v>
      </c>
      <c r="E9" s="102">
        <v>5.43</v>
      </c>
      <c r="F9" s="108">
        <v>6</v>
      </c>
      <c r="G9" s="108">
        <v>3</v>
      </c>
      <c r="H9" s="98">
        <f t="shared" si="0"/>
        <v>750000</v>
      </c>
      <c r="I9" s="113">
        <f t="shared" si="1"/>
        <v>350000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73</v>
      </c>
      <c r="B10" s="93">
        <v>18.2</v>
      </c>
      <c r="C10" s="97">
        <v>33</v>
      </c>
      <c r="D10" s="104">
        <v>36</v>
      </c>
      <c r="E10" s="102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78</v>
      </c>
      <c r="B11" s="109">
        <v>16.9</v>
      </c>
      <c r="C11" s="97">
        <v>32</v>
      </c>
      <c r="D11" s="95">
        <v>28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59</v>
      </c>
      <c r="B12" s="93">
        <v>15.7</v>
      </c>
      <c r="C12" s="100">
        <v>30</v>
      </c>
      <c r="D12" s="95">
        <v>34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55</v>
      </c>
      <c r="B13" s="93">
        <v>13.9</v>
      </c>
      <c r="C13" s="100">
        <v>29</v>
      </c>
      <c r="D13" s="104">
        <v>37</v>
      </c>
      <c r="E13" s="102"/>
      <c r="F13" s="97"/>
      <c r="G13" s="97"/>
      <c r="H13" s="98">
        <f t="shared" si="2"/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54</v>
      </c>
      <c r="B14" s="93">
        <v>8.3</v>
      </c>
      <c r="C14" s="97">
        <v>27</v>
      </c>
      <c r="D14" s="95">
        <v>37</v>
      </c>
      <c r="E14" s="96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58</v>
      </c>
      <c r="B15" s="109">
        <v>8.9</v>
      </c>
      <c r="C15" s="97">
        <v>27</v>
      </c>
      <c r="D15" s="104">
        <v>35</v>
      </c>
      <c r="E15" s="102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74</v>
      </c>
      <c r="B16" s="93">
        <v>18.7</v>
      </c>
      <c r="C16" s="102">
        <v>26</v>
      </c>
      <c r="D16" s="95">
        <v>37</v>
      </c>
      <c r="E16" s="96"/>
      <c r="F16" s="102"/>
      <c r="G16" s="102"/>
      <c r="H16" s="98">
        <f t="shared" si="2"/>
        <v>50000</v>
      </c>
      <c r="I16" s="113">
        <f t="shared" si="1"/>
        <v>50000</v>
      </c>
      <c r="P16" s="203"/>
      <c r="Q16" s="204"/>
    </row>
    <row r="17" spans="1:18" s="99" customFormat="1" ht="18" customHeight="1">
      <c r="A17" s="183" t="s">
        <v>80</v>
      </c>
      <c r="B17" s="93">
        <v>19.3</v>
      </c>
      <c r="C17" s="97">
        <v>22</v>
      </c>
      <c r="D17" s="95">
        <v>38</v>
      </c>
      <c r="E17" s="108"/>
      <c r="F17" s="102"/>
      <c r="G17" s="102"/>
      <c r="H17" s="98">
        <f t="shared" si="2"/>
        <v>50000</v>
      </c>
      <c r="I17" s="113">
        <f t="shared" si="1"/>
        <v>50000</v>
      </c>
      <c r="O17" s="106"/>
      <c r="P17" s="203"/>
      <c r="Q17" s="204"/>
      <c r="R17" s="107"/>
    </row>
    <row r="18" spans="1:18" s="99" customFormat="1" ht="18" customHeight="1">
      <c r="A18" s="183" t="s">
        <v>72</v>
      </c>
      <c r="B18" s="93">
        <v>7.5</v>
      </c>
      <c r="C18" s="100"/>
      <c r="D18" s="104"/>
      <c r="E18" s="102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83</v>
      </c>
      <c r="B19" s="93">
        <v>7.5</v>
      </c>
      <c r="C19" s="100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71</v>
      </c>
      <c r="B20" s="93">
        <v>17.6</v>
      </c>
      <c r="C20" s="97"/>
      <c r="D20" s="104"/>
      <c r="E20" s="102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81</v>
      </c>
      <c r="B21" s="93">
        <v>19.6</v>
      </c>
      <c r="C21" s="97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4" t="s">
        <v>85</v>
      </c>
      <c r="B22" s="93">
        <v>19.9</v>
      </c>
      <c r="C22" s="100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53</v>
      </c>
      <c r="B23" s="93">
        <v>22.5</v>
      </c>
      <c r="C23" s="97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76</v>
      </c>
      <c r="B24" s="93">
        <v>24.2</v>
      </c>
      <c r="C24" s="102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84</v>
      </c>
      <c r="B25" s="109">
        <v>26.8</v>
      </c>
      <c r="C25" s="94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6000000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209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210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54</v>
      </c>
      <c r="B4" s="93">
        <v>8.3</v>
      </c>
      <c r="C4" s="97">
        <v>63</v>
      </c>
      <c r="D4" s="95"/>
      <c r="E4" s="96"/>
      <c r="F4" s="97">
        <v>1</v>
      </c>
      <c r="G4" s="94">
        <v>10</v>
      </c>
      <c r="H4" s="98">
        <v>887500</v>
      </c>
      <c r="I4" s="113">
        <f aca="true" t="shared" si="0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59</v>
      </c>
      <c r="B5" s="93">
        <v>16.3</v>
      </c>
      <c r="C5" s="100">
        <v>63</v>
      </c>
      <c r="D5" s="104"/>
      <c r="E5" s="102"/>
      <c r="F5" s="97">
        <v>1</v>
      </c>
      <c r="G5" s="97">
        <v>10</v>
      </c>
      <c r="H5" s="98">
        <v>887500</v>
      </c>
      <c r="I5" s="113">
        <f t="shared" si="0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125</v>
      </c>
      <c r="B6" s="93">
        <v>17.5</v>
      </c>
      <c r="C6" s="97">
        <v>63</v>
      </c>
      <c r="D6" s="95"/>
      <c r="E6" s="96"/>
      <c r="F6" s="102">
        <v>1</v>
      </c>
      <c r="G6" s="102">
        <v>10</v>
      </c>
      <c r="H6" s="98">
        <v>887500</v>
      </c>
      <c r="I6" s="113">
        <f t="shared" si="0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53</v>
      </c>
      <c r="B7" s="93">
        <v>22.5</v>
      </c>
      <c r="C7" s="97">
        <v>63</v>
      </c>
      <c r="D7" s="95"/>
      <c r="E7" s="96"/>
      <c r="F7" s="97">
        <v>1</v>
      </c>
      <c r="G7" s="97">
        <v>10</v>
      </c>
      <c r="H7" s="98">
        <v>887500</v>
      </c>
      <c r="I7" s="113">
        <f t="shared" si="0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213" t="s">
        <v>75</v>
      </c>
      <c r="B8" s="209">
        <v>9.1</v>
      </c>
      <c r="C8" s="210">
        <v>67</v>
      </c>
      <c r="D8" s="100" t="s">
        <v>211</v>
      </c>
      <c r="E8" s="96"/>
      <c r="F8" s="97">
        <v>2</v>
      </c>
      <c r="G8" s="97">
        <v>5</v>
      </c>
      <c r="H8" s="98">
        <v>462500</v>
      </c>
      <c r="I8" s="113">
        <f t="shared" si="0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214" t="s">
        <v>86</v>
      </c>
      <c r="B9" s="211">
        <v>16.9</v>
      </c>
      <c r="C9" s="210">
        <v>67</v>
      </c>
      <c r="D9" s="104" t="s">
        <v>211</v>
      </c>
      <c r="E9" s="102"/>
      <c r="F9" s="108">
        <v>2</v>
      </c>
      <c r="G9" s="97">
        <v>5</v>
      </c>
      <c r="H9" s="98">
        <v>462500</v>
      </c>
      <c r="I9" s="113">
        <f t="shared" si="0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214" t="s">
        <v>81</v>
      </c>
      <c r="B10" s="209">
        <v>19.6</v>
      </c>
      <c r="C10" s="210">
        <v>67</v>
      </c>
      <c r="D10" s="104" t="s">
        <v>211</v>
      </c>
      <c r="E10" s="102"/>
      <c r="F10" s="97">
        <v>2</v>
      </c>
      <c r="G10" s="97">
        <v>5</v>
      </c>
      <c r="H10" s="98">
        <v>462500</v>
      </c>
      <c r="I10" s="113">
        <f t="shared" si="0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214" t="s">
        <v>74</v>
      </c>
      <c r="B11" s="209">
        <v>21.8</v>
      </c>
      <c r="C11" s="215">
        <v>67</v>
      </c>
      <c r="D11" s="100" t="s">
        <v>211</v>
      </c>
      <c r="E11" s="96"/>
      <c r="F11" s="97">
        <v>2</v>
      </c>
      <c r="G11" s="97">
        <v>5</v>
      </c>
      <c r="H11" s="98">
        <v>462500</v>
      </c>
      <c r="I11" s="113">
        <f t="shared" si="0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58</v>
      </c>
      <c r="B12" s="109">
        <v>9.5</v>
      </c>
      <c r="C12" s="97">
        <v>67.1</v>
      </c>
      <c r="D12" s="95"/>
      <c r="E12" s="96"/>
      <c r="F12" s="94"/>
      <c r="G12" s="97"/>
      <c r="H12" s="98">
        <f aca="true" t="shared" si="1" ref="H12:H27">I12</f>
        <v>50000</v>
      </c>
      <c r="I12" s="113">
        <f t="shared" si="0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77</v>
      </c>
      <c r="B13" s="103">
        <v>16.7</v>
      </c>
      <c r="C13" s="97">
        <v>67.1</v>
      </c>
      <c r="D13" s="95"/>
      <c r="E13" s="96"/>
      <c r="F13" s="97"/>
      <c r="G13" s="97"/>
      <c r="H13" s="98">
        <f t="shared" si="1"/>
        <v>50000</v>
      </c>
      <c r="I13" s="113">
        <f t="shared" si="0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73</v>
      </c>
      <c r="B14" s="93">
        <v>18.2</v>
      </c>
      <c r="C14" s="97">
        <v>67.1</v>
      </c>
      <c r="D14" s="95"/>
      <c r="E14" s="96"/>
      <c r="F14" s="97"/>
      <c r="G14" s="97"/>
      <c r="H14" s="98">
        <f t="shared" si="1"/>
        <v>50000</v>
      </c>
      <c r="I14" s="113">
        <f t="shared" si="0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61</v>
      </c>
      <c r="B15" s="103">
        <v>19.8</v>
      </c>
      <c r="C15" s="97">
        <v>67.1</v>
      </c>
      <c r="D15" s="104"/>
      <c r="E15" s="102"/>
      <c r="F15" s="97"/>
      <c r="G15" s="97"/>
      <c r="H15" s="98">
        <f t="shared" si="1"/>
        <v>50000</v>
      </c>
      <c r="I15" s="113">
        <f t="shared" si="0"/>
        <v>50000</v>
      </c>
      <c r="J15" s="221" t="s">
        <v>213</v>
      </c>
      <c r="K15" s="191"/>
      <c r="L15" s="191"/>
      <c r="M15" s="192"/>
      <c r="N15" s="193"/>
      <c r="P15" s="203"/>
      <c r="Q15" s="204"/>
    </row>
    <row r="16" spans="1:17" s="99" customFormat="1" ht="18" customHeight="1">
      <c r="A16" s="214" t="s">
        <v>60</v>
      </c>
      <c r="B16" s="209">
        <v>5.8</v>
      </c>
      <c r="C16" s="216">
        <v>70</v>
      </c>
      <c r="D16" s="104"/>
      <c r="E16" s="102"/>
      <c r="F16" s="102"/>
      <c r="G16" s="102"/>
      <c r="H16" s="98">
        <f t="shared" si="1"/>
        <v>50000</v>
      </c>
      <c r="I16" s="113">
        <f t="shared" si="0"/>
        <v>50000</v>
      </c>
      <c r="J16" s="222" t="s">
        <v>212</v>
      </c>
      <c r="P16" s="203"/>
      <c r="Q16" s="204"/>
    </row>
    <row r="17" spans="1:18" s="99" customFormat="1" ht="18" customHeight="1">
      <c r="A17" s="214" t="s">
        <v>55</v>
      </c>
      <c r="B17" s="209">
        <v>14.2</v>
      </c>
      <c r="C17" s="216">
        <v>70</v>
      </c>
      <c r="D17" s="104"/>
      <c r="E17" s="102"/>
      <c r="F17" s="102"/>
      <c r="G17" s="102"/>
      <c r="H17" s="98">
        <f t="shared" si="1"/>
        <v>50000</v>
      </c>
      <c r="I17" s="113">
        <f t="shared" si="0"/>
        <v>50000</v>
      </c>
      <c r="O17" s="106"/>
      <c r="P17" s="203"/>
      <c r="Q17" s="204"/>
      <c r="R17" s="107"/>
    </row>
    <row r="18" spans="1:18" s="99" customFormat="1" ht="18" customHeight="1">
      <c r="A18" s="214" t="s">
        <v>78</v>
      </c>
      <c r="B18" s="211">
        <v>16.9</v>
      </c>
      <c r="C18" s="210">
        <v>70</v>
      </c>
      <c r="D18" s="95"/>
      <c r="E18" s="108"/>
      <c r="F18" s="97"/>
      <c r="G18" s="97"/>
      <c r="H18" s="98">
        <f t="shared" si="1"/>
        <v>50000</v>
      </c>
      <c r="I18" s="113">
        <f t="shared" si="0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214" t="s">
        <v>84</v>
      </c>
      <c r="B19" s="211">
        <v>26.8</v>
      </c>
      <c r="C19" s="217">
        <v>70</v>
      </c>
      <c r="D19" s="104"/>
      <c r="E19" s="102"/>
      <c r="F19" s="97"/>
      <c r="G19" s="97"/>
      <c r="H19" s="98">
        <f t="shared" si="1"/>
        <v>50000</v>
      </c>
      <c r="I19" s="113">
        <f t="shared" si="0"/>
        <v>50000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72</v>
      </c>
      <c r="B20" s="93">
        <v>7.5</v>
      </c>
      <c r="C20" s="100"/>
      <c r="D20" s="104"/>
      <c r="E20" s="102"/>
      <c r="F20" s="102"/>
      <c r="G20" s="102"/>
      <c r="H20" s="98">
        <f t="shared" si="1"/>
        <v>0</v>
      </c>
      <c r="I20" s="113">
        <f t="shared" si="0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83</v>
      </c>
      <c r="B21" s="93">
        <v>7.5</v>
      </c>
      <c r="C21" s="100"/>
      <c r="D21" s="95"/>
      <c r="E21" s="96"/>
      <c r="F21" s="102"/>
      <c r="G21" s="102"/>
      <c r="H21" s="98">
        <f t="shared" si="1"/>
        <v>0</v>
      </c>
      <c r="I21" s="113">
        <f t="shared" si="0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71</v>
      </c>
      <c r="B22" s="93">
        <v>17.6</v>
      </c>
      <c r="C22" s="97"/>
      <c r="D22" s="95"/>
      <c r="E22" s="96"/>
      <c r="F22" s="102"/>
      <c r="G22" s="102"/>
      <c r="H22" s="98">
        <f t="shared" si="1"/>
        <v>0</v>
      </c>
      <c r="I22" s="113">
        <f t="shared" si="0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80</v>
      </c>
      <c r="B23" s="93">
        <v>19.3</v>
      </c>
      <c r="C23" s="97"/>
      <c r="D23" s="95"/>
      <c r="E23" s="96"/>
      <c r="F23" s="102"/>
      <c r="G23" s="102"/>
      <c r="H23" s="98">
        <f t="shared" si="1"/>
        <v>0</v>
      </c>
      <c r="I23" s="113">
        <f t="shared" si="0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85</v>
      </c>
      <c r="B24" s="93">
        <v>19.9</v>
      </c>
      <c r="C24" s="100"/>
      <c r="D24" s="95"/>
      <c r="E24" s="96"/>
      <c r="F24" s="102"/>
      <c r="G24" s="102"/>
      <c r="H24" s="98">
        <f t="shared" si="1"/>
        <v>0</v>
      </c>
      <c r="I24" s="113">
        <f t="shared" si="0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76</v>
      </c>
      <c r="B25" s="93">
        <v>24.2</v>
      </c>
      <c r="C25" s="102"/>
      <c r="D25" s="95"/>
      <c r="E25" s="96"/>
      <c r="F25" s="102"/>
      <c r="G25" s="102"/>
      <c r="H25" s="98">
        <f t="shared" si="1"/>
        <v>0</v>
      </c>
      <c r="I25" s="113">
        <f t="shared" si="0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1"/>
        <v>0</v>
      </c>
      <c r="I26" s="113">
        <f t="shared" si="0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1"/>
        <v>0</v>
      </c>
      <c r="I27" s="113">
        <f t="shared" si="0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5800000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206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207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59</v>
      </c>
      <c r="B4" s="93">
        <v>16.3</v>
      </c>
      <c r="C4" s="100">
        <v>38</v>
      </c>
      <c r="D4" s="95">
        <v>30</v>
      </c>
      <c r="E4" s="96">
        <v>2.49</v>
      </c>
      <c r="F4" s="97">
        <v>1</v>
      </c>
      <c r="G4" s="94">
        <v>10</v>
      </c>
      <c r="H4" s="98">
        <f aca="true" t="shared" si="0" ref="H4:H11">N4+I4</f>
        <v>2065000</v>
      </c>
      <c r="I4" s="113">
        <f aca="true" t="shared" si="1" ref="I4:I27">IF(E4&gt;0,$N$13,0)+IF(C4&gt;0,50000,0)+IF(C4&lt;0,50000,0)</f>
        <v>440000</v>
      </c>
      <c r="J4" s="115" t="s">
        <v>8</v>
      </c>
      <c r="K4" s="116"/>
      <c r="L4" s="117"/>
      <c r="M4" s="105">
        <v>10</v>
      </c>
      <c r="N4" s="98">
        <f>N12*25%</f>
        <v>1625000</v>
      </c>
      <c r="P4" s="203"/>
      <c r="Q4" s="204"/>
    </row>
    <row r="5" spans="1:17" s="99" customFormat="1" ht="18" customHeight="1">
      <c r="A5" s="183" t="s">
        <v>53</v>
      </c>
      <c r="B5" s="93">
        <v>22.5</v>
      </c>
      <c r="C5" s="100">
        <v>36</v>
      </c>
      <c r="D5" s="104">
        <v>32</v>
      </c>
      <c r="E5" s="102"/>
      <c r="F5" s="97">
        <v>2</v>
      </c>
      <c r="G5" s="97">
        <v>8</v>
      </c>
      <c r="H5" s="98">
        <f t="shared" si="0"/>
        <v>1350000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1300000</v>
      </c>
      <c r="P5" s="203"/>
      <c r="Q5" s="204"/>
    </row>
    <row r="6" spans="1:17" s="99" customFormat="1" ht="18" customHeight="1">
      <c r="A6" s="183" t="s">
        <v>72</v>
      </c>
      <c r="B6" s="93">
        <v>7.5</v>
      </c>
      <c r="C6" s="100">
        <v>35</v>
      </c>
      <c r="D6" s="95">
        <v>33</v>
      </c>
      <c r="E6" s="96"/>
      <c r="F6" s="102">
        <v>3</v>
      </c>
      <c r="G6" s="102">
        <v>6</v>
      </c>
      <c r="H6" s="98">
        <f t="shared" si="0"/>
        <v>1025000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975000</v>
      </c>
      <c r="P6" s="203"/>
      <c r="Q6" s="204"/>
    </row>
    <row r="7" spans="1:18" s="99" customFormat="1" ht="18" customHeight="1">
      <c r="A7" s="183" t="s">
        <v>77</v>
      </c>
      <c r="B7" s="103">
        <v>16.7</v>
      </c>
      <c r="C7" s="97">
        <v>33</v>
      </c>
      <c r="D7" s="95">
        <v>34</v>
      </c>
      <c r="E7" s="96"/>
      <c r="F7" s="97">
        <v>4</v>
      </c>
      <c r="G7" s="97">
        <v>5</v>
      </c>
      <c r="H7" s="98">
        <f t="shared" si="0"/>
        <v>830000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780000</v>
      </c>
      <c r="O7" s="106"/>
      <c r="P7" s="203"/>
      <c r="Q7" s="204"/>
      <c r="R7" s="107"/>
    </row>
    <row r="8" spans="1:17" s="99" customFormat="1" ht="18" customHeight="1">
      <c r="A8" s="184" t="s">
        <v>75</v>
      </c>
      <c r="B8" s="93">
        <v>9.1</v>
      </c>
      <c r="C8" s="97">
        <v>32</v>
      </c>
      <c r="D8" s="95">
        <v>34</v>
      </c>
      <c r="E8" s="96"/>
      <c r="F8" s="97">
        <v>5</v>
      </c>
      <c r="G8" s="97">
        <v>4</v>
      </c>
      <c r="H8" s="98">
        <f t="shared" si="0"/>
        <v>700000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650000</v>
      </c>
      <c r="P8" s="203"/>
      <c r="Q8" s="204"/>
    </row>
    <row r="9" spans="1:17" s="99" customFormat="1" ht="18" customHeight="1">
      <c r="A9" s="183" t="s">
        <v>61</v>
      </c>
      <c r="B9" s="103">
        <v>19.8</v>
      </c>
      <c r="C9" s="97">
        <v>32</v>
      </c>
      <c r="D9" s="104">
        <v>34</v>
      </c>
      <c r="E9" s="102"/>
      <c r="F9" s="108">
        <v>6</v>
      </c>
      <c r="G9" s="108">
        <v>3</v>
      </c>
      <c r="H9" s="98">
        <f t="shared" si="0"/>
        <v>570000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520000</v>
      </c>
      <c r="P9" s="203"/>
      <c r="Q9" s="204"/>
    </row>
    <row r="10" spans="1:17" s="99" customFormat="1" ht="18" customHeight="1">
      <c r="A10" s="183" t="s">
        <v>60</v>
      </c>
      <c r="B10" s="93">
        <v>5.8</v>
      </c>
      <c r="C10" s="100">
        <v>30</v>
      </c>
      <c r="D10" s="104">
        <v>32</v>
      </c>
      <c r="E10" s="102"/>
      <c r="F10" s="97">
        <v>7</v>
      </c>
      <c r="G10" s="97">
        <v>2</v>
      </c>
      <c r="H10" s="98">
        <f t="shared" si="0"/>
        <v>440000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390000</v>
      </c>
      <c r="P10" s="203"/>
      <c r="Q10" s="204"/>
    </row>
    <row r="11" spans="1:17" s="99" customFormat="1" ht="18" customHeight="1">
      <c r="A11" s="183" t="s">
        <v>86</v>
      </c>
      <c r="B11" s="103">
        <v>16.9</v>
      </c>
      <c r="C11" s="100">
        <v>30</v>
      </c>
      <c r="D11" s="95">
        <v>36</v>
      </c>
      <c r="E11" s="96"/>
      <c r="F11" s="97">
        <v>8</v>
      </c>
      <c r="G11" s="97">
        <v>1</v>
      </c>
      <c r="H11" s="98">
        <f t="shared" si="0"/>
        <v>310000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260000</v>
      </c>
      <c r="P11" s="203"/>
      <c r="Q11" s="204"/>
    </row>
    <row r="12" spans="1:17" s="99" customFormat="1" ht="18" customHeight="1">
      <c r="A12" s="183" t="s">
        <v>54</v>
      </c>
      <c r="B12" s="93">
        <v>8.3</v>
      </c>
      <c r="C12" s="97">
        <v>29</v>
      </c>
      <c r="D12" s="95">
        <v>34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6500000</v>
      </c>
      <c r="P12" s="203"/>
      <c r="Q12" s="204"/>
    </row>
    <row r="13" spans="1:17" s="99" customFormat="1" ht="18" customHeight="1">
      <c r="A13" s="183" t="s">
        <v>125</v>
      </c>
      <c r="B13" s="93">
        <v>17.5</v>
      </c>
      <c r="C13" s="97">
        <v>28</v>
      </c>
      <c r="D13" s="95">
        <v>35</v>
      </c>
      <c r="E13" s="96"/>
      <c r="F13" s="97"/>
      <c r="G13" s="97"/>
      <c r="H13" s="98">
        <f t="shared" si="2"/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390000</v>
      </c>
      <c r="P13" s="203"/>
      <c r="Q13" s="204"/>
    </row>
    <row r="14" spans="1:17" s="99" customFormat="1" ht="18" customHeight="1">
      <c r="A14" s="183" t="s">
        <v>73</v>
      </c>
      <c r="B14" s="93">
        <v>18.2</v>
      </c>
      <c r="C14" s="97">
        <v>28</v>
      </c>
      <c r="D14" s="95">
        <v>34</v>
      </c>
      <c r="E14" s="96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84</v>
      </c>
      <c r="B15" s="109">
        <v>26.8</v>
      </c>
      <c r="C15" s="97">
        <v>26</v>
      </c>
      <c r="D15" s="104">
        <v>38</v>
      </c>
      <c r="E15" s="102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83</v>
      </c>
      <c r="B16" s="93">
        <v>7.5</v>
      </c>
      <c r="C16" s="97"/>
      <c r="D16" s="104"/>
      <c r="E16" s="102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58</v>
      </c>
      <c r="B17" s="109">
        <v>9.5</v>
      </c>
      <c r="C17" s="97"/>
      <c r="D17" s="104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55</v>
      </c>
      <c r="B18" s="93">
        <v>14.2</v>
      </c>
      <c r="C18" s="97"/>
      <c r="D18" s="95"/>
      <c r="E18" s="108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78</v>
      </c>
      <c r="B19" s="109">
        <v>16.9</v>
      </c>
      <c r="C19" s="97"/>
      <c r="D19" s="104"/>
      <c r="E19" s="102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1300000</v>
      </c>
      <c r="O19" s="107"/>
      <c r="P19" s="203"/>
      <c r="Q19" s="204"/>
      <c r="R19" s="107"/>
    </row>
    <row r="20" spans="1:17" s="4" customFormat="1" ht="18" customHeight="1">
      <c r="A20" s="183" t="s">
        <v>71</v>
      </c>
      <c r="B20" s="93">
        <v>17.6</v>
      </c>
      <c r="C20" s="97"/>
      <c r="D20" s="104"/>
      <c r="E20" s="102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975000</v>
      </c>
      <c r="P20" s="203"/>
      <c r="Q20" s="204"/>
    </row>
    <row r="21" spans="1:17" s="4" customFormat="1" ht="18" customHeight="1">
      <c r="A21" s="183" t="s">
        <v>80</v>
      </c>
      <c r="B21" s="93">
        <v>19.3</v>
      </c>
      <c r="C21" s="100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650000</v>
      </c>
      <c r="P21" s="203"/>
      <c r="Q21" s="204"/>
    </row>
    <row r="22" spans="1:17" s="4" customFormat="1" ht="18" customHeight="1">
      <c r="A22" s="183" t="s">
        <v>81</v>
      </c>
      <c r="B22" s="93">
        <v>19.6</v>
      </c>
      <c r="C22" s="102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325000</v>
      </c>
      <c r="P22" s="203"/>
      <c r="Q22" s="204"/>
    </row>
    <row r="23" spans="1:17" s="4" customFormat="1" ht="18" customHeight="1">
      <c r="A23" s="184" t="s">
        <v>85</v>
      </c>
      <c r="B23" s="93">
        <v>19.9</v>
      </c>
      <c r="C23" s="97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74</v>
      </c>
      <c r="B24" s="93">
        <v>21.8</v>
      </c>
      <c r="C24" s="102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76</v>
      </c>
      <c r="B25" s="93">
        <v>24.2</v>
      </c>
      <c r="C25" s="94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1088750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536250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7490000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204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205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73</v>
      </c>
      <c r="B4" s="93">
        <v>21.4</v>
      </c>
      <c r="C4" s="100">
        <v>44</v>
      </c>
      <c r="D4" s="104">
        <v>33</v>
      </c>
      <c r="E4" s="102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76</v>
      </c>
      <c r="B5" s="93">
        <v>24.2</v>
      </c>
      <c r="C5" s="100">
        <v>38</v>
      </c>
      <c r="D5" s="95">
        <v>34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54</v>
      </c>
      <c r="B6" s="93">
        <v>8.7</v>
      </c>
      <c r="C6" s="97">
        <v>35</v>
      </c>
      <c r="D6" s="104">
        <v>35</v>
      </c>
      <c r="E6" s="102">
        <v>3.32</v>
      </c>
      <c r="F6" s="102">
        <v>3</v>
      </c>
      <c r="G6" s="102">
        <v>6</v>
      </c>
      <c r="H6" s="98">
        <f t="shared" si="0"/>
        <v>1100000</v>
      </c>
      <c r="I6" s="113">
        <f t="shared" si="1"/>
        <v>350000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60</v>
      </c>
      <c r="B7" s="93">
        <v>5.8</v>
      </c>
      <c r="C7" s="97">
        <v>34</v>
      </c>
      <c r="D7" s="95">
        <v>26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59</v>
      </c>
      <c r="B8" s="93">
        <v>16.2</v>
      </c>
      <c r="C8" s="97">
        <v>32</v>
      </c>
      <c r="D8" s="95">
        <v>35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61</v>
      </c>
      <c r="B9" s="103">
        <v>19.8</v>
      </c>
      <c r="C9" s="97">
        <v>31</v>
      </c>
      <c r="D9" s="104">
        <v>38</v>
      </c>
      <c r="E9" s="102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84</v>
      </c>
      <c r="B10" s="109">
        <v>26.8</v>
      </c>
      <c r="C10" s="97">
        <v>30</v>
      </c>
      <c r="D10" s="95">
        <v>39</v>
      </c>
      <c r="E10" s="108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53</v>
      </c>
      <c r="B11" s="93">
        <v>22.9</v>
      </c>
      <c r="C11" s="100">
        <v>29</v>
      </c>
      <c r="D11" s="95">
        <v>39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4" t="s">
        <v>75</v>
      </c>
      <c r="B12" s="93">
        <v>9.3</v>
      </c>
      <c r="C12" s="97">
        <v>25</v>
      </c>
      <c r="D12" s="95">
        <v>35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55</v>
      </c>
      <c r="B13" s="93">
        <v>14.2</v>
      </c>
      <c r="C13" s="97">
        <v>22</v>
      </c>
      <c r="D13" s="104">
        <v>40</v>
      </c>
      <c r="E13" s="102"/>
      <c r="F13" s="97"/>
      <c r="G13" s="97"/>
      <c r="H13" s="98">
        <f t="shared" si="2"/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72</v>
      </c>
      <c r="B14" s="93">
        <v>7.4</v>
      </c>
      <c r="C14" s="97"/>
      <c r="D14" s="95"/>
      <c r="E14" s="96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83</v>
      </c>
      <c r="B15" s="93">
        <v>7.5</v>
      </c>
      <c r="C15" s="97"/>
      <c r="D15" s="104"/>
      <c r="E15" s="102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58</v>
      </c>
      <c r="B16" s="109">
        <v>9.5</v>
      </c>
      <c r="C16" s="100"/>
      <c r="D16" s="95"/>
      <c r="E16" s="96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77</v>
      </c>
      <c r="B17" s="103">
        <v>16.7</v>
      </c>
      <c r="C17" s="100"/>
      <c r="D17" s="95"/>
      <c r="E17" s="96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78</v>
      </c>
      <c r="B18" s="109">
        <v>16.9</v>
      </c>
      <c r="C18" s="102"/>
      <c r="D18" s="95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125</v>
      </c>
      <c r="B19" s="93">
        <v>17.5</v>
      </c>
      <c r="C19" s="97"/>
      <c r="D19" s="104"/>
      <c r="E19" s="102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71</v>
      </c>
      <c r="B20" s="93">
        <v>17.6</v>
      </c>
      <c r="C20" s="97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86</v>
      </c>
      <c r="B21" s="103">
        <v>18.5</v>
      </c>
      <c r="C21" s="97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80</v>
      </c>
      <c r="B22" s="93">
        <v>19.3</v>
      </c>
      <c r="C22" s="102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81</v>
      </c>
      <c r="B23" s="93">
        <v>19.6</v>
      </c>
      <c r="C23" s="100"/>
      <c r="D23" s="104"/>
      <c r="E23" s="102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85</v>
      </c>
      <c r="B24" s="93">
        <v>19.9</v>
      </c>
      <c r="C24" s="94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74</v>
      </c>
      <c r="B25" s="93">
        <v>21.8</v>
      </c>
      <c r="C25" s="97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5800000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197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202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54</v>
      </c>
      <c r="B4" s="93">
        <v>8.7</v>
      </c>
      <c r="C4" s="97">
        <v>38</v>
      </c>
      <c r="D4" s="95">
        <v>27</v>
      </c>
      <c r="E4" s="96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58</v>
      </c>
      <c r="B5" s="109">
        <v>9.5</v>
      </c>
      <c r="C5" s="97">
        <v>34</v>
      </c>
      <c r="D5" s="95">
        <v>35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59</v>
      </c>
      <c r="B6" s="93">
        <v>16.2</v>
      </c>
      <c r="C6" s="97">
        <v>34</v>
      </c>
      <c r="D6" s="104">
        <v>33</v>
      </c>
      <c r="E6" s="102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53</v>
      </c>
      <c r="B7" s="93">
        <v>22.9</v>
      </c>
      <c r="C7" s="97">
        <v>34</v>
      </c>
      <c r="D7" s="104">
        <v>38</v>
      </c>
      <c r="E7" s="102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60</v>
      </c>
      <c r="B8" s="93">
        <v>5.8</v>
      </c>
      <c r="C8" s="97">
        <v>31</v>
      </c>
      <c r="D8" s="95">
        <v>34</v>
      </c>
      <c r="E8" s="96">
        <v>5.9</v>
      </c>
      <c r="F8" s="97">
        <v>5</v>
      </c>
      <c r="G8" s="97">
        <v>4</v>
      </c>
      <c r="H8" s="98">
        <f t="shared" si="0"/>
        <v>850000</v>
      </c>
      <c r="I8" s="113">
        <f t="shared" si="1"/>
        <v>350000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72</v>
      </c>
      <c r="B9" s="93">
        <v>7.4</v>
      </c>
      <c r="C9" s="100">
        <v>31</v>
      </c>
      <c r="D9" s="95">
        <v>35</v>
      </c>
      <c r="E9" s="96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86</v>
      </c>
      <c r="B10" s="103">
        <v>18.5</v>
      </c>
      <c r="C10" s="97">
        <v>29</v>
      </c>
      <c r="D10" s="104">
        <v>38</v>
      </c>
      <c r="E10" s="102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79</v>
      </c>
      <c r="B11" s="103">
        <v>30</v>
      </c>
      <c r="C11" s="97">
        <v>28</v>
      </c>
      <c r="D11" s="95">
        <v>43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4" t="s">
        <v>75</v>
      </c>
      <c r="B12" s="93">
        <v>9.3</v>
      </c>
      <c r="C12" s="100">
        <v>27</v>
      </c>
      <c r="D12" s="95">
        <v>37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73</v>
      </c>
      <c r="B13" s="93">
        <v>21.4</v>
      </c>
      <c r="C13" s="102">
        <v>25</v>
      </c>
      <c r="D13" s="95">
        <v>37</v>
      </c>
      <c r="E13" s="96"/>
      <c r="F13" s="97"/>
      <c r="G13" s="97"/>
      <c r="H13" s="98">
        <f t="shared" si="2"/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4" t="s">
        <v>85</v>
      </c>
      <c r="B14" s="93">
        <v>19.9</v>
      </c>
      <c r="C14" s="97">
        <v>19</v>
      </c>
      <c r="D14" s="104">
        <v>45</v>
      </c>
      <c r="E14" s="102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83</v>
      </c>
      <c r="B15" s="93">
        <v>7.5</v>
      </c>
      <c r="C15" s="97"/>
      <c r="D15" s="95"/>
      <c r="E15" s="96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55</v>
      </c>
      <c r="B16" s="93">
        <v>14.2</v>
      </c>
      <c r="C16" s="97"/>
      <c r="D16" s="95"/>
      <c r="E16" s="96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77</v>
      </c>
      <c r="B17" s="103">
        <v>16.7</v>
      </c>
      <c r="C17" s="102"/>
      <c r="D17" s="95"/>
      <c r="E17" s="96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78</v>
      </c>
      <c r="B18" s="109">
        <v>16.9</v>
      </c>
      <c r="C18" s="100"/>
      <c r="D18" s="104"/>
      <c r="E18" s="102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125</v>
      </c>
      <c r="B19" s="93">
        <v>17.5</v>
      </c>
      <c r="C19" s="97"/>
      <c r="D19" s="104"/>
      <c r="E19" s="102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71</v>
      </c>
      <c r="B20" s="93">
        <v>17.6</v>
      </c>
      <c r="C20" s="94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80</v>
      </c>
      <c r="B21" s="93">
        <v>19.3</v>
      </c>
      <c r="C21" s="100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81</v>
      </c>
      <c r="B22" s="93">
        <v>19.6</v>
      </c>
      <c r="C22" s="97"/>
      <c r="D22" s="104"/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61</v>
      </c>
      <c r="B23" s="103">
        <v>19.8</v>
      </c>
      <c r="C23" s="100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74</v>
      </c>
      <c r="B24" s="93">
        <v>21.8</v>
      </c>
      <c r="C24" s="100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76</v>
      </c>
      <c r="B25" s="93">
        <v>24.2</v>
      </c>
      <c r="C25" s="97"/>
      <c r="D25" s="95"/>
      <c r="E25" s="108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84</v>
      </c>
      <c r="B26" s="109">
        <v>26.8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5850000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196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195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77</v>
      </c>
      <c r="B4" s="103">
        <v>16.7</v>
      </c>
      <c r="C4" s="97">
        <v>36</v>
      </c>
      <c r="D4" s="95">
        <v>35</v>
      </c>
      <c r="E4" s="96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53</v>
      </c>
      <c r="B5" s="93">
        <v>22.9</v>
      </c>
      <c r="C5" s="100">
        <v>36</v>
      </c>
      <c r="D5" s="95">
        <v>39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4" t="s">
        <v>75</v>
      </c>
      <c r="B6" s="93">
        <v>9.3</v>
      </c>
      <c r="C6" s="97">
        <v>34</v>
      </c>
      <c r="D6" s="95">
        <v>30</v>
      </c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55</v>
      </c>
      <c r="B7" s="93">
        <v>14.2</v>
      </c>
      <c r="C7" s="97">
        <v>34</v>
      </c>
      <c r="D7" s="95">
        <v>33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125</v>
      </c>
      <c r="B8" s="93">
        <v>17.5</v>
      </c>
      <c r="C8" s="100">
        <v>34</v>
      </c>
      <c r="D8" s="95">
        <v>34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73</v>
      </c>
      <c r="B9" s="93">
        <v>21.4</v>
      </c>
      <c r="C9" s="97">
        <v>34</v>
      </c>
      <c r="D9" s="95">
        <v>31</v>
      </c>
      <c r="E9" s="96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58</v>
      </c>
      <c r="B10" s="109">
        <v>9.5</v>
      </c>
      <c r="C10" s="97">
        <v>32</v>
      </c>
      <c r="D10" s="95">
        <v>35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71</v>
      </c>
      <c r="B11" s="93">
        <v>17.6</v>
      </c>
      <c r="C11" s="97">
        <v>31</v>
      </c>
      <c r="D11" s="104">
        <v>35</v>
      </c>
      <c r="E11" s="102">
        <v>7.03</v>
      </c>
      <c r="F11" s="97">
        <v>8</v>
      </c>
      <c r="G11" s="97">
        <v>1</v>
      </c>
      <c r="H11" s="98">
        <f t="shared" si="0"/>
        <v>550000</v>
      </c>
      <c r="I11" s="113">
        <f t="shared" si="1"/>
        <v>350000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76</v>
      </c>
      <c r="B12" s="93">
        <v>24.2</v>
      </c>
      <c r="C12" s="102">
        <v>30</v>
      </c>
      <c r="D12" s="95">
        <v>37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60</v>
      </c>
      <c r="B13" s="93">
        <v>5.8</v>
      </c>
      <c r="C13" s="100"/>
      <c r="D13" s="104"/>
      <c r="E13" s="102"/>
      <c r="F13" s="97"/>
      <c r="G13" s="97"/>
      <c r="H13" s="98">
        <f t="shared" si="2"/>
        <v>0</v>
      </c>
      <c r="I13" s="113">
        <f t="shared" si="1"/>
        <v>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72</v>
      </c>
      <c r="B14" s="93">
        <v>7.4</v>
      </c>
      <c r="C14" s="97"/>
      <c r="D14" s="104"/>
      <c r="E14" s="102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83</v>
      </c>
      <c r="B15" s="93">
        <v>7.5</v>
      </c>
      <c r="C15" s="94"/>
      <c r="D15" s="95"/>
      <c r="E15" s="96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54</v>
      </c>
      <c r="B16" s="93">
        <v>8.7</v>
      </c>
      <c r="C16" s="97"/>
      <c r="D16" s="104"/>
      <c r="E16" s="102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59</v>
      </c>
      <c r="B17" s="93">
        <v>16.2</v>
      </c>
      <c r="C17" s="100"/>
      <c r="D17" s="104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78</v>
      </c>
      <c r="B18" s="109">
        <v>16.9</v>
      </c>
      <c r="C18" s="97"/>
      <c r="D18" s="104"/>
      <c r="E18" s="102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86</v>
      </c>
      <c r="B19" s="103">
        <v>18.5</v>
      </c>
      <c r="C19" s="100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80</v>
      </c>
      <c r="B20" s="93">
        <v>19.3</v>
      </c>
      <c r="C20" s="97"/>
      <c r="D20" s="104"/>
      <c r="E20" s="102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81</v>
      </c>
      <c r="B21" s="93">
        <v>19.6</v>
      </c>
      <c r="C21" s="102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61</v>
      </c>
      <c r="B22" s="103">
        <v>19.8</v>
      </c>
      <c r="C22" s="100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4" t="s">
        <v>85</v>
      </c>
      <c r="B23" s="93">
        <v>19.9</v>
      </c>
      <c r="C23" s="97"/>
      <c r="D23" s="104"/>
      <c r="E23" s="102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74</v>
      </c>
      <c r="B24" s="93">
        <v>21.8</v>
      </c>
      <c r="C24" s="97"/>
      <c r="D24" s="95"/>
      <c r="E24" s="108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84</v>
      </c>
      <c r="B25" s="109">
        <v>26.8</v>
      </c>
      <c r="C25" s="97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5750000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192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193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125</v>
      </c>
      <c r="B4" s="93">
        <v>19.2</v>
      </c>
      <c r="C4" s="100">
        <v>41</v>
      </c>
      <c r="D4" s="95">
        <v>31</v>
      </c>
      <c r="E4" s="96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74</v>
      </c>
      <c r="B5" s="93">
        <v>21.8</v>
      </c>
      <c r="C5" s="97">
        <v>35</v>
      </c>
      <c r="D5" s="95">
        <v>33</v>
      </c>
      <c r="E5" s="108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86</v>
      </c>
      <c r="B6" s="103">
        <v>18.5</v>
      </c>
      <c r="C6" s="100">
        <v>33</v>
      </c>
      <c r="D6" s="95">
        <v>35</v>
      </c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61</v>
      </c>
      <c r="B7" s="103">
        <v>19.8</v>
      </c>
      <c r="C7" s="100">
        <v>33</v>
      </c>
      <c r="D7" s="95">
        <v>33</v>
      </c>
      <c r="E7" s="96">
        <v>4.5</v>
      </c>
      <c r="F7" s="97">
        <v>4</v>
      </c>
      <c r="G7" s="97">
        <v>5</v>
      </c>
      <c r="H7" s="98">
        <f t="shared" si="0"/>
        <v>950000</v>
      </c>
      <c r="I7" s="113">
        <f t="shared" si="1"/>
        <v>350000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73</v>
      </c>
      <c r="B8" s="93">
        <v>21.4</v>
      </c>
      <c r="C8" s="97">
        <v>33</v>
      </c>
      <c r="D8" s="95">
        <v>35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72</v>
      </c>
      <c r="B9" s="93">
        <v>7.4</v>
      </c>
      <c r="C9" s="97">
        <v>31</v>
      </c>
      <c r="D9" s="104">
        <v>29</v>
      </c>
      <c r="E9" s="102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54</v>
      </c>
      <c r="B10" s="93">
        <v>8.7</v>
      </c>
      <c r="C10" s="97">
        <v>30</v>
      </c>
      <c r="D10" s="104">
        <v>34</v>
      </c>
      <c r="E10" s="102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55</v>
      </c>
      <c r="B11" s="93">
        <v>14.2</v>
      </c>
      <c r="C11" s="97">
        <v>28</v>
      </c>
      <c r="D11" s="95">
        <v>35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84</v>
      </c>
      <c r="B12" s="109">
        <v>26.8</v>
      </c>
      <c r="C12" s="97">
        <v>28</v>
      </c>
      <c r="D12" s="95">
        <v>40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77</v>
      </c>
      <c r="B13" s="103">
        <v>16.7</v>
      </c>
      <c r="C13" s="97">
        <v>26</v>
      </c>
      <c r="D13" s="95">
        <v>34</v>
      </c>
      <c r="E13" s="96"/>
      <c r="F13" s="97"/>
      <c r="G13" s="97"/>
      <c r="H13" s="98">
        <f t="shared" si="2"/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4" t="s">
        <v>75</v>
      </c>
      <c r="B14" s="93">
        <v>9.3</v>
      </c>
      <c r="C14" s="97">
        <v>24</v>
      </c>
      <c r="D14" s="95">
        <v>39</v>
      </c>
      <c r="E14" s="96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4" t="s">
        <v>85</v>
      </c>
      <c r="B15" s="93">
        <v>19.9</v>
      </c>
      <c r="C15" s="97">
        <v>17</v>
      </c>
      <c r="D15" s="104">
        <v>43</v>
      </c>
      <c r="E15" s="102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79</v>
      </c>
      <c r="B16" s="103">
        <v>30</v>
      </c>
      <c r="C16" s="97">
        <v>11</v>
      </c>
      <c r="D16" s="95">
        <v>47</v>
      </c>
      <c r="E16" s="96"/>
      <c r="F16" s="102"/>
      <c r="G16" s="102"/>
      <c r="H16" s="98">
        <f t="shared" si="2"/>
        <v>50000</v>
      </c>
      <c r="I16" s="113">
        <f t="shared" si="1"/>
        <v>50000</v>
      </c>
      <c r="P16" s="203"/>
      <c r="Q16" s="204"/>
    </row>
    <row r="17" spans="1:18" s="99" customFormat="1" ht="18" customHeight="1">
      <c r="A17" s="183" t="s">
        <v>60</v>
      </c>
      <c r="B17" s="93">
        <v>5.8</v>
      </c>
      <c r="C17" s="100"/>
      <c r="D17" s="104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83</v>
      </c>
      <c r="B18" s="93">
        <v>7.5</v>
      </c>
      <c r="C18" s="94"/>
      <c r="D18" s="95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58</v>
      </c>
      <c r="B19" s="109">
        <v>9.5</v>
      </c>
      <c r="C19" s="97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59</v>
      </c>
      <c r="B20" s="93">
        <v>16.2</v>
      </c>
      <c r="C20" s="100"/>
      <c r="D20" s="104"/>
      <c r="E20" s="102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78</v>
      </c>
      <c r="B21" s="109">
        <v>16.9</v>
      </c>
      <c r="C21" s="97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71</v>
      </c>
      <c r="B22" s="93">
        <v>17.6</v>
      </c>
      <c r="C22" s="97"/>
      <c r="D22" s="104"/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80</v>
      </c>
      <c r="B23" s="93">
        <v>19.3</v>
      </c>
      <c r="C23" s="97"/>
      <c r="D23" s="104"/>
      <c r="E23" s="102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81</v>
      </c>
      <c r="B24" s="93">
        <v>19.6</v>
      </c>
      <c r="C24" s="102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53</v>
      </c>
      <c r="B25" s="93">
        <v>22.9</v>
      </c>
      <c r="C25" s="100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76</v>
      </c>
      <c r="B26" s="93">
        <v>24.2</v>
      </c>
      <c r="C26" s="102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5950000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190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194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74</v>
      </c>
      <c r="B4" s="93">
        <v>21.8</v>
      </c>
      <c r="C4" s="100">
        <v>34</v>
      </c>
      <c r="D4" s="104">
        <v>37</v>
      </c>
      <c r="E4" s="102"/>
      <c r="F4" s="97">
        <v>1</v>
      </c>
      <c r="G4" s="94">
        <v>10</v>
      </c>
      <c r="H4" s="98">
        <f aca="true" t="shared" si="0" ref="H4:H10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60</v>
      </c>
      <c r="B5" s="93">
        <v>5.8</v>
      </c>
      <c r="C5" s="97">
        <v>33</v>
      </c>
      <c r="D5" s="104">
        <v>34</v>
      </c>
      <c r="E5" s="102" t="s">
        <v>189</v>
      </c>
      <c r="F5" s="97">
        <v>2</v>
      </c>
      <c r="G5" s="97">
        <v>8</v>
      </c>
      <c r="H5" s="98">
        <f t="shared" si="0"/>
        <v>1350000</v>
      </c>
      <c r="I5" s="113">
        <f t="shared" si="1"/>
        <v>350000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86</v>
      </c>
      <c r="B6" s="103">
        <v>18.5</v>
      </c>
      <c r="C6" s="94">
        <v>33</v>
      </c>
      <c r="D6" s="95">
        <v>33</v>
      </c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72</v>
      </c>
      <c r="B7" s="93">
        <v>7.4</v>
      </c>
      <c r="C7" s="97">
        <v>28</v>
      </c>
      <c r="D7" s="104">
        <v>32</v>
      </c>
      <c r="E7" s="102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4" t="s">
        <v>75</v>
      </c>
      <c r="B8" s="93">
        <v>9.3</v>
      </c>
      <c r="C8" s="97">
        <v>24</v>
      </c>
      <c r="D8" s="95">
        <v>39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73</v>
      </c>
      <c r="B9" s="93">
        <v>21.4</v>
      </c>
      <c r="C9" s="97">
        <v>23</v>
      </c>
      <c r="D9" s="95">
        <v>42</v>
      </c>
      <c r="E9" s="96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54</v>
      </c>
      <c r="B10" s="93">
        <v>8.7</v>
      </c>
      <c r="C10" s="97">
        <v>22</v>
      </c>
      <c r="D10" s="95">
        <v>40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83</v>
      </c>
      <c r="B11" s="93">
        <v>7.5</v>
      </c>
      <c r="C11" s="100"/>
      <c r="D11" s="104"/>
      <c r="E11" s="102"/>
      <c r="F11" s="97"/>
      <c r="G11" s="97"/>
      <c r="H11" s="98"/>
      <c r="I11" s="113">
        <f t="shared" si="1"/>
        <v>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58</v>
      </c>
      <c r="B12" s="109">
        <v>9.5</v>
      </c>
      <c r="C12" s="97"/>
      <c r="D12" s="95"/>
      <c r="E12" s="96"/>
      <c r="F12" s="94"/>
      <c r="G12" s="97"/>
      <c r="H12" s="98">
        <f aca="true" t="shared" si="2" ref="H12:H27">I12</f>
        <v>0</v>
      </c>
      <c r="I12" s="113">
        <f t="shared" si="1"/>
        <v>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55</v>
      </c>
      <c r="B13" s="93">
        <v>14.2</v>
      </c>
      <c r="C13" s="97"/>
      <c r="D13" s="104"/>
      <c r="E13" s="102"/>
      <c r="F13" s="97"/>
      <c r="G13" s="97"/>
      <c r="H13" s="98">
        <f t="shared" si="2"/>
        <v>0</v>
      </c>
      <c r="I13" s="113">
        <f t="shared" si="1"/>
        <v>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59</v>
      </c>
      <c r="B14" s="93">
        <v>16.2</v>
      </c>
      <c r="C14" s="97"/>
      <c r="D14" s="104"/>
      <c r="E14" s="102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77</v>
      </c>
      <c r="B15" s="103">
        <v>16.7</v>
      </c>
      <c r="C15" s="100"/>
      <c r="D15" s="95"/>
      <c r="E15" s="96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78</v>
      </c>
      <c r="B16" s="109">
        <v>16.9</v>
      </c>
      <c r="C16" s="97"/>
      <c r="D16" s="104"/>
      <c r="E16" s="102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71</v>
      </c>
      <c r="B17" s="93">
        <v>17.6</v>
      </c>
      <c r="C17" s="102"/>
      <c r="D17" s="95"/>
      <c r="E17" s="96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80</v>
      </c>
      <c r="B18" s="93">
        <v>19.3</v>
      </c>
      <c r="C18" s="100"/>
      <c r="D18" s="95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81</v>
      </c>
      <c r="B19" s="93">
        <v>19.6</v>
      </c>
      <c r="C19" s="97"/>
      <c r="D19" s="104"/>
      <c r="E19" s="102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61</v>
      </c>
      <c r="B20" s="103">
        <v>19.8</v>
      </c>
      <c r="C20" s="100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4" t="s">
        <v>85</v>
      </c>
      <c r="B21" s="93">
        <v>19.9</v>
      </c>
      <c r="C21" s="97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125</v>
      </c>
      <c r="B22" s="93">
        <v>21.2</v>
      </c>
      <c r="C22" s="97"/>
      <c r="D22" s="95"/>
      <c r="E22" s="108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53</v>
      </c>
      <c r="B23" s="93">
        <v>22.9</v>
      </c>
      <c r="C23" s="100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76</v>
      </c>
      <c r="B24" s="93">
        <v>24.2</v>
      </c>
      <c r="C24" s="102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84</v>
      </c>
      <c r="B25" s="109">
        <v>26.8</v>
      </c>
      <c r="C25" s="97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79</v>
      </c>
      <c r="B26" s="103">
        <v>30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5450000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31"/>
  <sheetViews>
    <sheetView zoomScalePageLayoutView="0" workbookViewId="0" topLeftCell="B1">
      <selection activeCell="B35" sqref="B35"/>
    </sheetView>
  </sheetViews>
  <sheetFormatPr defaultColWidth="9.140625" defaultRowHeight="12.75"/>
  <cols>
    <col min="1" max="1" width="4.00390625" style="29" hidden="1" customWidth="1"/>
    <col min="2" max="2" width="25.140625" style="29" customWidth="1"/>
    <col min="3" max="3" width="10.28125" style="41" customWidth="1"/>
    <col min="4" max="4" width="4.00390625" style="41" customWidth="1"/>
    <col min="5" max="34" width="3.8515625" style="41" customWidth="1"/>
    <col min="35" max="35" width="3.8515625" style="41" bestFit="1" customWidth="1"/>
    <col min="36" max="36" width="4.8515625" style="182" customWidth="1"/>
    <col min="37" max="37" width="5.57421875" style="182" customWidth="1"/>
    <col min="38" max="38" width="1.8515625" style="37" customWidth="1"/>
    <col min="39" max="39" width="3.57421875" style="37" customWidth="1"/>
    <col min="40" max="64" width="3.28125" style="37" customWidth="1"/>
    <col min="65" max="72" width="4.7109375" style="29" customWidth="1"/>
    <col min="73" max="16384" width="9.140625" style="29" customWidth="1"/>
  </cols>
  <sheetData>
    <row r="1" spans="3:64" ht="24.75" customHeight="1">
      <c r="C1" s="42" t="s">
        <v>65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174"/>
      <c r="AK1" s="174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2:37" s="30" customFormat="1" ht="57" customHeight="1">
      <c r="B2" s="31"/>
      <c r="C2" s="38" t="s">
        <v>28</v>
      </c>
      <c r="D2" s="32" t="s">
        <v>64</v>
      </c>
      <c r="E2" s="32" t="s">
        <v>62</v>
      </c>
      <c r="F2" s="32" t="s">
        <v>122</v>
      </c>
      <c r="G2" s="32" t="s">
        <v>121</v>
      </c>
      <c r="H2" s="32" t="s">
        <v>120</v>
      </c>
      <c r="I2" s="32" t="s">
        <v>119</v>
      </c>
      <c r="J2" s="32" t="s">
        <v>118</v>
      </c>
      <c r="K2" s="241" t="s">
        <v>263</v>
      </c>
      <c r="L2" s="32" t="s">
        <v>116</v>
      </c>
      <c r="M2" s="32" t="s">
        <v>115</v>
      </c>
      <c r="N2" s="32" t="s">
        <v>114</v>
      </c>
      <c r="O2" s="32" t="s">
        <v>113</v>
      </c>
      <c r="P2" s="32" t="s">
        <v>112</v>
      </c>
      <c r="Q2" s="32" t="s">
        <v>111</v>
      </c>
      <c r="R2" s="32" t="s">
        <v>110</v>
      </c>
      <c r="S2" s="32" t="s">
        <v>109</v>
      </c>
      <c r="T2" s="32" t="s">
        <v>108</v>
      </c>
      <c r="U2" s="32" t="s">
        <v>107</v>
      </c>
      <c r="V2" s="32" t="s">
        <v>106</v>
      </c>
      <c r="W2" s="32" t="s">
        <v>105</v>
      </c>
      <c r="X2" s="32" t="s">
        <v>104</v>
      </c>
      <c r="Y2" s="32" t="s">
        <v>103</v>
      </c>
      <c r="Z2" s="32" t="s">
        <v>102</v>
      </c>
      <c r="AA2" s="32" t="s">
        <v>101</v>
      </c>
      <c r="AB2" s="32" t="s">
        <v>100</v>
      </c>
      <c r="AC2" s="32" t="s">
        <v>99</v>
      </c>
      <c r="AD2" s="32" t="s">
        <v>98</v>
      </c>
      <c r="AE2" s="32" t="s">
        <v>97</v>
      </c>
      <c r="AF2" s="32" t="s">
        <v>96</v>
      </c>
      <c r="AG2" s="32" t="s">
        <v>95</v>
      </c>
      <c r="AH2" s="32" t="s">
        <v>94</v>
      </c>
      <c r="AI2" s="32" t="s">
        <v>93</v>
      </c>
      <c r="AJ2" s="175" t="s">
        <v>46</v>
      </c>
      <c r="AK2" s="175" t="s">
        <v>47</v>
      </c>
    </row>
    <row r="3" spans="2:64" ht="15">
      <c r="B3" s="80" t="s">
        <v>128</v>
      </c>
      <c r="C3" s="123">
        <f aca="true" t="shared" si="0" ref="C3:C26">SUM(D3:AI3)</f>
        <v>145</v>
      </c>
      <c r="D3" s="83">
        <v>6</v>
      </c>
      <c r="E3" s="83"/>
      <c r="F3" s="83"/>
      <c r="G3" s="83"/>
      <c r="H3" s="83">
        <v>6</v>
      </c>
      <c r="I3" s="83">
        <v>8</v>
      </c>
      <c r="J3" s="83"/>
      <c r="K3" s="83"/>
      <c r="L3" s="83">
        <v>10</v>
      </c>
      <c r="M3" s="83">
        <v>10</v>
      </c>
      <c r="N3" s="83">
        <v>3</v>
      </c>
      <c r="O3" s="83">
        <v>10</v>
      </c>
      <c r="P3" s="83"/>
      <c r="Q3" s="83">
        <v>3</v>
      </c>
      <c r="R3" s="242" t="s">
        <v>265</v>
      </c>
      <c r="S3" s="83">
        <v>10</v>
      </c>
      <c r="T3" s="242" t="s">
        <v>265</v>
      </c>
      <c r="U3" s="83">
        <v>10</v>
      </c>
      <c r="V3" s="83"/>
      <c r="W3" s="83"/>
      <c r="X3" s="83"/>
      <c r="Y3" s="83">
        <v>4</v>
      </c>
      <c r="Z3" s="83">
        <v>10</v>
      </c>
      <c r="AA3" s="83"/>
      <c r="AB3" s="83">
        <v>10</v>
      </c>
      <c r="AC3" s="83">
        <v>10</v>
      </c>
      <c r="AD3" s="242" t="s">
        <v>264</v>
      </c>
      <c r="AE3" s="83">
        <v>5</v>
      </c>
      <c r="AF3" s="83">
        <v>8</v>
      </c>
      <c r="AG3" s="83">
        <v>8</v>
      </c>
      <c r="AH3" s="83">
        <v>10</v>
      </c>
      <c r="AI3" s="83">
        <v>4</v>
      </c>
      <c r="AJ3" s="176">
        <f aca="true" t="shared" si="1" ref="AJ3:AJ26">COUNTIF(E3:AI3,"&gt;0")</f>
        <v>18</v>
      </c>
      <c r="AK3" s="176">
        <f aca="true" t="shared" si="2" ref="AK3:AK26">SMALL(E3:AI3,1)</f>
        <v>3</v>
      </c>
      <c r="AL3" s="29"/>
      <c r="AM3" s="29">
        <f>IF(AJ3&gt;18,"OBS",0)</f>
        <v>0</v>
      </c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2:63" s="33" customFormat="1" ht="15">
      <c r="B4" s="82" t="s">
        <v>132</v>
      </c>
      <c r="C4" s="123">
        <f t="shared" si="0"/>
        <v>114</v>
      </c>
      <c r="D4" s="85"/>
      <c r="E4" s="278" t="s">
        <v>264</v>
      </c>
      <c r="F4" s="85">
        <v>10</v>
      </c>
      <c r="G4" s="85">
        <v>6</v>
      </c>
      <c r="H4" s="85">
        <v>8</v>
      </c>
      <c r="I4" s="85">
        <v>4</v>
      </c>
      <c r="J4" s="85">
        <v>6</v>
      </c>
      <c r="K4" s="85">
        <v>8</v>
      </c>
      <c r="L4" s="85">
        <v>2</v>
      </c>
      <c r="M4" s="85">
        <v>10</v>
      </c>
      <c r="N4" s="278" t="s">
        <v>264</v>
      </c>
      <c r="O4" s="85">
        <v>2</v>
      </c>
      <c r="P4" s="85"/>
      <c r="Q4" s="85"/>
      <c r="R4" s="85">
        <v>8</v>
      </c>
      <c r="S4" s="85">
        <v>8</v>
      </c>
      <c r="T4" s="85"/>
      <c r="U4" s="85">
        <v>10</v>
      </c>
      <c r="V4" s="85"/>
      <c r="W4" s="85">
        <v>6</v>
      </c>
      <c r="X4" s="85">
        <v>10</v>
      </c>
      <c r="Y4" s="85"/>
      <c r="Z4" s="243" t="s">
        <v>266</v>
      </c>
      <c r="AA4" s="243" t="s">
        <v>266</v>
      </c>
      <c r="AB4" s="85">
        <v>3</v>
      </c>
      <c r="AC4" s="85"/>
      <c r="AD4" s="85">
        <v>5</v>
      </c>
      <c r="AE4" s="85">
        <v>4</v>
      </c>
      <c r="AF4" s="85"/>
      <c r="AG4" s="85">
        <v>4</v>
      </c>
      <c r="AH4" s="85"/>
      <c r="AI4" s="85"/>
      <c r="AJ4" s="177">
        <f t="shared" si="1"/>
        <v>18</v>
      </c>
      <c r="AK4" s="176">
        <f t="shared" si="2"/>
        <v>2</v>
      </c>
      <c r="AL4" s="29"/>
      <c r="AM4" s="29">
        <f aca="true" t="shared" si="3" ref="AM4:AM26">IF(AJ4&gt;18,"OBS",0)</f>
        <v>0</v>
      </c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pans="2:64" ht="15">
      <c r="B5" s="82" t="s">
        <v>130</v>
      </c>
      <c r="C5" s="123">
        <f t="shared" si="0"/>
        <v>104</v>
      </c>
      <c r="D5" s="85">
        <v>2</v>
      </c>
      <c r="E5" s="85"/>
      <c r="F5" s="85">
        <v>8</v>
      </c>
      <c r="G5" s="85">
        <v>8</v>
      </c>
      <c r="H5" s="85">
        <v>5</v>
      </c>
      <c r="I5" s="85">
        <v>6</v>
      </c>
      <c r="J5" s="85"/>
      <c r="K5" s="173"/>
      <c r="L5" s="85"/>
      <c r="M5" s="85"/>
      <c r="N5" s="85">
        <v>8</v>
      </c>
      <c r="O5" s="85">
        <v>4</v>
      </c>
      <c r="P5" s="85">
        <v>10</v>
      </c>
      <c r="Q5" s="85"/>
      <c r="R5" s="85"/>
      <c r="S5" s="173"/>
      <c r="T5" s="85">
        <v>10</v>
      </c>
      <c r="U5" s="85">
        <v>5</v>
      </c>
      <c r="V5" s="85">
        <v>4</v>
      </c>
      <c r="W5" s="85"/>
      <c r="X5" s="85"/>
      <c r="Y5" s="85">
        <v>6</v>
      </c>
      <c r="Z5" s="173"/>
      <c r="AA5" s="173">
        <v>4</v>
      </c>
      <c r="AB5" s="173"/>
      <c r="AC5" s="173"/>
      <c r="AD5" s="85">
        <v>10</v>
      </c>
      <c r="AE5" s="85"/>
      <c r="AF5" s="85">
        <v>6</v>
      </c>
      <c r="AG5" s="85"/>
      <c r="AH5" s="85"/>
      <c r="AI5" s="85">
        <v>8</v>
      </c>
      <c r="AJ5" s="177">
        <f t="shared" si="1"/>
        <v>15</v>
      </c>
      <c r="AK5" s="176">
        <f t="shared" si="2"/>
        <v>4</v>
      </c>
      <c r="AL5" s="29"/>
      <c r="AM5" s="29">
        <f t="shared" si="3"/>
        <v>0</v>
      </c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2:64" ht="15">
      <c r="B6" s="80" t="s">
        <v>144</v>
      </c>
      <c r="C6" s="123">
        <f t="shared" si="0"/>
        <v>102</v>
      </c>
      <c r="D6" s="85"/>
      <c r="E6" s="85"/>
      <c r="F6" s="85">
        <v>5</v>
      </c>
      <c r="G6" s="85"/>
      <c r="H6" s="85">
        <v>10</v>
      </c>
      <c r="I6" s="85">
        <v>2</v>
      </c>
      <c r="J6" s="85">
        <v>8</v>
      </c>
      <c r="K6" s="85">
        <v>5</v>
      </c>
      <c r="L6" s="85">
        <v>5</v>
      </c>
      <c r="M6" s="85">
        <v>5</v>
      </c>
      <c r="N6" s="85"/>
      <c r="O6" s="243" t="s">
        <v>266</v>
      </c>
      <c r="P6" s="85">
        <v>5</v>
      </c>
      <c r="Q6" s="85">
        <v>5</v>
      </c>
      <c r="R6" s="85"/>
      <c r="S6" s="85">
        <v>3</v>
      </c>
      <c r="T6" s="243" t="s">
        <v>266</v>
      </c>
      <c r="U6" s="85"/>
      <c r="V6" s="85"/>
      <c r="W6" s="85">
        <v>10</v>
      </c>
      <c r="X6" s="85"/>
      <c r="Y6" s="85">
        <v>3</v>
      </c>
      <c r="Z6" s="85">
        <v>4</v>
      </c>
      <c r="AA6" s="85">
        <v>3</v>
      </c>
      <c r="AB6" s="243" t="s">
        <v>266</v>
      </c>
      <c r="AC6" s="85"/>
      <c r="AD6" s="85">
        <v>8</v>
      </c>
      <c r="AE6" s="85">
        <v>3</v>
      </c>
      <c r="AF6" s="243" t="s">
        <v>266</v>
      </c>
      <c r="AG6" s="85"/>
      <c r="AH6" s="85">
        <v>8</v>
      </c>
      <c r="AI6" s="85">
        <v>10</v>
      </c>
      <c r="AJ6" s="177">
        <f t="shared" si="1"/>
        <v>18</v>
      </c>
      <c r="AK6" s="176">
        <f t="shared" si="2"/>
        <v>2</v>
      </c>
      <c r="AL6" s="29"/>
      <c r="AM6" s="29">
        <f t="shared" si="3"/>
        <v>0</v>
      </c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2:64" ht="15">
      <c r="B7" s="80" t="s">
        <v>147</v>
      </c>
      <c r="C7" s="123">
        <f t="shared" si="0"/>
        <v>96</v>
      </c>
      <c r="D7" s="85">
        <v>4</v>
      </c>
      <c r="E7" s="85">
        <v>6</v>
      </c>
      <c r="F7" s="85">
        <v>3</v>
      </c>
      <c r="G7" s="85">
        <v>10</v>
      </c>
      <c r="H7" s="85"/>
      <c r="I7" s="85">
        <v>10</v>
      </c>
      <c r="J7" s="85">
        <v>4</v>
      </c>
      <c r="K7" s="85">
        <v>3</v>
      </c>
      <c r="L7" s="85"/>
      <c r="M7" s="85"/>
      <c r="N7" s="85">
        <v>10</v>
      </c>
      <c r="O7" s="85"/>
      <c r="P7" s="85">
        <v>8</v>
      </c>
      <c r="Q7" s="85">
        <v>10</v>
      </c>
      <c r="R7" s="85"/>
      <c r="S7" s="85"/>
      <c r="T7" s="85"/>
      <c r="U7" s="85"/>
      <c r="V7" s="85">
        <v>6</v>
      </c>
      <c r="W7" s="85"/>
      <c r="X7" s="85">
        <v>3</v>
      </c>
      <c r="Y7" s="85"/>
      <c r="Z7" s="85">
        <v>3</v>
      </c>
      <c r="AA7" s="85">
        <v>5</v>
      </c>
      <c r="AB7" s="85"/>
      <c r="AC7" s="85">
        <v>6</v>
      </c>
      <c r="AD7" s="85">
        <v>2</v>
      </c>
      <c r="AE7" s="85"/>
      <c r="AF7" s="85">
        <v>3</v>
      </c>
      <c r="AG7" s="85"/>
      <c r="AH7" s="85"/>
      <c r="AI7" s="85"/>
      <c r="AJ7" s="177">
        <f t="shared" si="1"/>
        <v>16</v>
      </c>
      <c r="AK7" s="176">
        <f t="shared" si="2"/>
        <v>2</v>
      </c>
      <c r="AL7" s="29"/>
      <c r="AM7" s="29">
        <f t="shared" si="3"/>
        <v>0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2:64" ht="15">
      <c r="B8" s="82" t="s">
        <v>151</v>
      </c>
      <c r="C8" s="123">
        <f t="shared" si="0"/>
        <v>83</v>
      </c>
      <c r="D8" s="85"/>
      <c r="E8" s="85">
        <v>3</v>
      </c>
      <c r="F8" s="85"/>
      <c r="G8" s="85"/>
      <c r="H8" s="85"/>
      <c r="I8" s="85"/>
      <c r="J8" s="85">
        <v>10</v>
      </c>
      <c r="K8" s="85">
        <v>10</v>
      </c>
      <c r="L8" s="85">
        <v>4</v>
      </c>
      <c r="M8" s="85">
        <v>5</v>
      </c>
      <c r="N8" s="85"/>
      <c r="O8" s="85"/>
      <c r="P8" s="85"/>
      <c r="Q8" s="85">
        <v>4</v>
      </c>
      <c r="R8" s="85"/>
      <c r="S8" s="85"/>
      <c r="T8" s="85">
        <v>8</v>
      </c>
      <c r="U8" s="85">
        <v>5</v>
      </c>
      <c r="V8" s="85">
        <v>1</v>
      </c>
      <c r="W8" s="85"/>
      <c r="X8" s="85">
        <v>2</v>
      </c>
      <c r="Y8" s="85"/>
      <c r="Z8" s="85">
        <v>6</v>
      </c>
      <c r="AA8" s="85">
        <v>6</v>
      </c>
      <c r="AB8" s="85"/>
      <c r="AC8" s="85"/>
      <c r="AD8" s="85">
        <v>4</v>
      </c>
      <c r="AE8" s="85">
        <v>10</v>
      </c>
      <c r="AF8" s="85"/>
      <c r="AG8" s="85"/>
      <c r="AH8" s="85"/>
      <c r="AI8" s="85">
        <v>5</v>
      </c>
      <c r="AJ8" s="177">
        <f t="shared" si="1"/>
        <v>15</v>
      </c>
      <c r="AK8" s="176">
        <f t="shared" si="2"/>
        <v>1</v>
      </c>
      <c r="AL8" s="29"/>
      <c r="AM8" s="29">
        <f t="shared" si="3"/>
        <v>0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2:64" ht="15">
      <c r="B9" s="82" t="s">
        <v>133</v>
      </c>
      <c r="C9" s="123">
        <f t="shared" si="0"/>
        <v>69</v>
      </c>
      <c r="D9" s="85"/>
      <c r="E9" s="85"/>
      <c r="F9" s="85"/>
      <c r="G9" s="85">
        <v>4</v>
      </c>
      <c r="H9" s="85">
        <v>2</v>
      </c>
      <c r="I9" s="173"/>
      <c r="J9" s="173">
        <v>2</v>
      </c>
      <c r="K9" s="85">
        <v>1</v>
      </c>
      <c r="L9" s="85"/>
      <c r="M9" s="85"/>
      <c r="N9" s="85"/>
      <c r="O9" s="85">
        <v>6</v>
      </c>
      <c r="P9" s="85"/>
      <c r="Q9" s="85"/>
      <c r="R9" s="85">
        <v>4</v>
      </c>
      <c r="S9" s="173">
        <v>4</v>
      </c>
      <c r="T9" s="85">
        <v>4</v>
      </c>
      <c r="U9" s="85"/>
      <c r="V9" s="85">
        <v>5</v>
      </c>
      <c r="W9" s="85"/>
      <c r="X9" s="85"/>
      <c r="Y9" s="85">
        <v>10</v>
      </c>
      <c r="Z9" s="85"/>
      <c r="AA9" s="85"/>
      <c r="AB9" s="85">
        <v>6</v>
      </c>
      <c r="AC9" s="85">
        <v>6</v>
      </c>
      <c r="AD9" s="85"/>
      <c r="AE9" s="85">
        <v>6</v>
      </c>
      <c r="AF9" s="85"/>
      <c r="AG9" s="85">
        <v>6</v>
      </c>
      <c r="AH9" s="85"/>
      <c r="AI9" s="85">
        <v>3</v>
      </c>
      <c r="AJ9" s="177">
        <f t="shared" si="1"/>
        <v>15</v>
      </c>
      <c r="AK9" s="176">
        <f t="shared" si="2"/>
        <v>1</v>
      </c>
      <c r="AL9" s="29"/>
      <c r="AM9" s="29">
        <f t="shared" si="3"/>
        <v>0</v>
      </c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2:64" ht="15">
      <c r="B10" s="82" t="s">
        <v>146</v>
      </c>
      <c r="C10" s="123">
        <f t="shared" si="0"/>
        <v>64</v>
      </c>
      <c r="D10" s="85"/>
      <c r="E10" s="85">
        <v>2</v>
      </c>
      <c r="F10" s="85">
        <v>4</v>
      </c>
      <c r="G10" s="85"/>
      <c r="H10" s="85">
        <v>3</v>
      </c>
      <c r="I10" s="85"/>
      <c r="J10" s="85">
        <v>5</v>
      </c>
      <c r="K10" s="85">
        <v>4</v>
      </c>
      <c r="L10" s="85"/>
      <c r="M10" s="85"/>
      <c r="N10" s="85"/>
      <c r="O10" s="85">
        <v>6</v>
      </c>
      <c r="P10" s="85"/>
      <c r="Q10" s="85"/>
      <c r="R10" s="85"/>
      <c r="S10" s="85"/>
      <c r="T10" s="85"/>
      <c r="U10" s="85">
        <v>10</v>
      </c>
      <c r="V10" s="85">
        <v>8</v>
      </c>
      <c r="W10" s="85">
        <v>1</v>
      </c>
      <c r="X10" s="85">
        <v>5</v>
      </c>
      <c r="Y10" s="85">
        <v>8</v>
      </c>
      <c r="Z10" s="85"/>
      <c r="AA10" s="85"/>
      <c r="AB10" s="85"/>
      <c r="AC10" s="85"/>
      <c r="AD10" s="85">
        <v>6</v>
      </c>
      <c r="AE10" s="85"/>
      <c r="AF10" s="85"/>
      <c r="AG10" s="85"/>
      <c r="AH10" s="85"/>
      <c r="AI10" s="85">
        <v>2</v>
      </c>
      <c r="AJ10" s="177">
        <f t="shared" si="1"/>
        <v>13</v>
      </c>
      <c r="AK10" s="176">
        <f t="shared" si="2"/>
        <v>1</v>
      </c>
      <c r="AL10" s="29"/>
      <c r="AM10" s="29">
        <f t="shared" si="3"/>
        <v>0</v>
      </c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2:63" s="35" customFormat="1" ht="15">
      <c r="B11" s="80" t="s">
        <v>142</v>
      </c>
      <c r="C11" s="123">
        <f t="shared" si="0"/>
        <v>63</v>
      </c>
      <c r="D11" s="85"/>
      <c r="E11" s="85">
        <v>5</v>
      </c>
      <c r="F11" s="85">
        <v>2</v>
      </c>
      <c r="G11" s="85"/>
      <c r="H11" s="85">
        <v>1</v>
      </c>
      <c r="I11" s="85"/>
      <c r="J11" s="85"/>
      <c r="K11" s="85"/>
      <c r="L11" s="85"/>
      <c r="M11" s="85">
        <v>5</v>
      </c>
      <c r="N11" s="85"/>
      <c r="O11" s="85">
        <v>10</v>
      </c>
      <c r="P11" s="85">
        <v>4</v>
      </c>
      <c r="Q11" s="85">
        <v>1</v>
      </c>
      <c r="R11" s="85">
        <v>5</v>
      </c>
      <c r="S11" s="85">
        <v>6</v>
      </c>
      <c r="T11" s="85"/>
      <c r="U11" s="85"/>
      <c r="V11" s="85"/>
      <c r="W11" s="85"/>
      <c r="X11" s="85"/>
      <c r="Y11" s="85">
        <v>5</v>
      </c>
      <c r="Z11" s="85">
        <v>1</v>
      </c>
      <c r="AA11" s="85"/>
      <c r="AB11" s="85">
        <v>8</v>
      </c>
      <c r="AC11" s="85">
        <v>10</v>
      </c>
      <c r="AD11" s="85"/>
      <c r="AE11" s="85"/>
      <c r="AF11" s="85"/>
      <c r="AG11" s="85"/>
      <c r="AH11" s="85"/>
      <c r="AI11" s="85"/>
      <c r="AJ11" s="177">
        <f t="shared" si="1"/>
        <v>13</v>
      </c>
      <c r="AK11" s="176">
        <f t="shared" si="2"/>
        <v>1</v>
      </c>
      <c r="AL11" s="29"/>
      <c r="AM11" s="29">
        <f t="shared" si="3"/>
        <v>0</v>
      </c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</row>
    <row r="12" spans="2:64" ht="15">
      <c r="B12" s="80" t="s">
        <v>140</v>
      </c>
      <c r="C12" s="123">
        <f t="shared" si="0"/>
        <v>56</v>
      </c>
      <c r="D12" s="85"/>
      <c r="E12" s="85">
        <v>8</v>
      </c>
      <c r="F12" s="85">
        <v>1</v>
      </c>
      <c r="G12" s="85"/>
      <c r="H12" s="85"/>
      <c r="I12" s="85"/>
      <c r="J12" s="85">
        <v>1</v>
      </c>
      <c r="K12" s="85">
        <v>6</v>
      </c>
      <c r="L12" s="85">
        <v>8</v>
      </c>
      <c r="M12" s="85"/>
      <c r="N12" s="85">
        <v>6</v>
      </c>
      <c r="O12" s="85"/>
      <c r="P12" s="85"/>
      <c r="Q12" s="85"/>
      <c r="R12" s="85"/>
      <c r="S12" s="85">
        <v>5</v>
      </c>
      <c r="T12" s="85"/>
      <c r="U12" s="85">
        <v>5</v>
      </c>
      <c r="V12" s="85"/>
      <c r="W12" s="85"/>
      <c r="X12" s="85"/>
      <c r="Y12" s="85"/>
      <c r="Z12" s="85"/>
      <c r="AA12" s="85"/>
      <c r="AB12" s="85"/>
      <c r="AC12" s="85"/>
      <c r="AD12" s="85"/>
      <c r="AE12" s="85">
        <v>1</v>
      </c>
      <c r="AF12" s="85">
        <v>5</v>
      </c>
      <c r="AG12" s="85">
        <v>10</v>
      </c>
      <c r="AH12" s="85"/>
      <c r="AI12" s="85"/>
      <c r="AJ12" s="177">
        <f t="shared" si="1"/>
        <v>11</v>
      </c>
      <c r="AK12" s="176">
        <f t="shared" si="2"/>
        <v>1</v>
      </c>
      <c r="AL12" s="29"/>
      <c r="AM12" s="29">
        <f t="shared" si="3"/>
        <v>0</v>
      </c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2:64" ht="15">
      <c r="B13" s="80" t="s">
        <v>131</v>
      </c>
      <c r="C13" s="123">
        <f t="shared" si="0"/>
        <v>55</v>
      </c>
      <c r="D13" s="85"/>
      <c r="E13" s="85">
        <v>10</v>
      </c>
      <c r="F13" s="85"/>
      <c r="G13" s="85"/>
      <c r="H13" s="85"/>
      <c r="I13" s="85"/>
      <c r="J13" s="85"/>
      <c r="K13" s="85">
        <v>2</v>
      </c>
      <c r="L13" s="85">
        <v>6</v>
      </c>
      <c r="M13" s="85"/>
      <c r="N13" s="85"/>
      <c r="O13" s="85">
        <v>4</v>
      </c>
      <c r="P13" s="85"/>
      <c r="Q13" s="85">
        <v>6</v>
      </c>
      <c r="R13" s="85"/>
      <c r="S13" s="85">
        <v>2</v>
      </c>
      <c r="T13" s="85">
        <v>6</v>
      </c>
      <c r="U13" s="85"/>
      <c r="V13" s="85">
        <v>3</v>
      </c>
      <c r="W13" s="85">
        <v>3</v>
      </c>
      <c r="X13" s="85"/>
      <c r="Y13" s="85"/>
      <c r="Z13" s="85">
        <v>5</v>
      </c>
      <c r="AA13" s="85"/>
      <c r="AB13" s="85"/>
      <c r="AC13" s="85"/>
      <c r="AD13" s="85"/>
      <c r="AE13" s="85"/>
      <c r="AF13" s="85"/>
      <c r="AG13" s="85">
        <v>2</v>
      </c>
      <c r="AH13" s="85">
        <v>5</v>
      </c>
      <c r="AI13" s="85">
        <v>1</v>
      </c>
      <c r="AJ13" s="177">
        <f t="shared" si="1"/>
        <v>13</v>
      </c>
      <c r="AK13" s="176">
        <f t="shared" si="2"/>
        <v>1</v>
      </c>
      <c r="AL13" s="29"/>
      <c r="AM13" s="29">
        <f t="shared" si="3"/>
        <v>0</v>
      </c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2:39" s="35" customFormat="1" ht="15">
      <c r="B14" s="80" t="s">
        <v>139</v>
      </c>
      <c r="C14" s="123">
        <f t="shared" si="0"/>
        <v>53</v>
      </c>
      <c r="D14" s="85"/>
      <c r="E14" s="85"/>
      <c r="F14" s="85">
        <v>6</v>
      </c>
      <c r="G14" s="85"/>
      <c r="H14" s="85">
        <v>4</v>
      </c>
      <c r="I14" s="85">
        <v>1</v>
      </c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>
        <v>10</v>
      </c>
      <c r="V14" s="85">
        <v>10</v>
      </c>
      <c r="W14" s="85">
        <v>4</v>
      </c>
      <c r="X14" s="85">
        <v>6</v>
      </c>
      <c r="Y14" s="85"/>
      <c r="Z14" s="85"/>
      <c r="AA14" s="85"/>
      <c r="AB14" s="85">
        <v>1</v>
      </c>
      <c r="AC14" s="85">
        <v>10</v>
      </c>
      <c r="AD14" s="85"/>
      <c r="AE14" s="85"/>
      <c r="AF14" s="85"/>
      <c r="AG14" s="85">
        <v>1</v>
      </c>
      <c r="AH14" s="85"/>
      <c r="AI14" s="85"/>
      <c r="AJ14" s="177">
        <f t="shared" si="1"/>
        <v>10</v>
      </c>
      <c r="AK14" s="176">
        <f t="shared" si="2"/>
        <v>1</v>
      </c>
      <c r="AM14" s="29">
        <f t="shared" si="3"/>
        <v>0</v>
      </c>
    </row>
    <row r="15" spans="2:64" ht="15">
      <c r="B15" s="80" t="s">
        <v>134</v>
      </c>
      <c r="C15" s="123">
        <f t="shared" si="0"/>
        <v>47</v>
      </c>
      <c r="D15" s="85"/>
      <c r="E15" s="85">
        <v>4</v>
      </c>
      <c r="F15" s="85"/>
      <c r="G15" s="85"/>
      <c r="H15" s="85"/>
      <c r="I15" s="85">
        <v>3</v>
      </c>
      <c r="J15" s="85"/>
      <c r="K15" s="85"/>
      <c r="L15" s="85">
        <v>3</v>
      </c>
      <c r="M15" s="85"/>
      <c r="N15" s="85">
        <v>2</v>
      </c>
      <c r="O15" s="85"/>
      <c r="P15" s="85"/>
      <c r="Q15" s="85"/>
      <c r="R15" s="85"/>
      <c r="S15" s="85"/>
      <c r="T15" s="85"/>
      <c r="U15" s="85">
        <v>5</v>
      </c>
      <c r="V15" s="85"/>
      <c r="W15" s="85"/>
      <c r="X15" s="85"/>
      <c r="Y15" s="85"/>
      <c r="Z15" s="85">
        <v>8</v>
      </c>
      <c r="AA15" s="85">
        <v>10</v>
      </c>
      <c r="AB15" s="85"/>
      <c r="AC15" s="85"/>
      <c r="AD15" s="85">
        <v>3</v>
      </c>
      <c r="AE15" s="85">
        <v>8</v>
      </c>
      <c r="AF15" s="85">
        <v>1</v>
      </c>
      <c r="AG15" s="85"/>
      <c r="AH15" s="85"/>
      <c r="AI15" s="85"/>
      <c r="AJ15" s="177">
        <f t="shared" si="1"/>
        <v>10</v>
      </c>
      <c r="AK15" s="176">
        <f t="shared" si="2"/>
        <v>1</v>
      </c>
      <c r="AL15" s="29"/>
      <c r="AM15" s="29">
        <f t="shared" si="3"/>
        <v>0</v>
      </c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2:64" ht="15">
      <c r="B16" s="80" t="s">
        <v>145</v>
      </c>
      <c r="C16" s="123">
        <f t="shared" si="0"/>
        <v>42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>
        <v>4</v>
      </c>
      <c r="O16" s="85"/>
      <c r="P16" s="85"/>
      <c r="Q16" s="85"/>
      <c r="R16" s="85">
        <v>10</v>
      </c>
      <c r="S16" s="85"/>
      <c r="T16" s="85">
        <v>5</v>
      </c>
      <c r="U16" s="85"/>
      <c r="V16" s="85">
        <v>2</v>
      </c>
      <c r="W16" s="85"/>
      <c r="X16" s="85">
        <v>4</v>
      </c>
      <c r="Y16" s="85"/>
      <c r="Z16" s="85"/>
      <c r="AA16" s="85">
        <v>8</v>
      </c>
      <c r="AB16" s="85"/>
      <c r="AC16" s="85"/>
      <c r="AD16" s="85"/>
      <c r="AE16" s="85"/>
      <c r="AF16" s="85">
        <v>4</v>
      </c>
      <c r="AG16" s="85">
        <v>5</v>
      </c>
      <c r="AH16" s="85"/>
      <c r="AI16" s="85"/>
      <c r="AJ16" s="177">
        <f t="shared" si="1"/>
        <v>8</v>
      </c>
      <c r="AK16" s="176">
        <f t="shared" si="2"/>
        <v>2</v>
      </c>
      <c r="AL16" s="29"/>
      <c r="AM16" s="29">
        <f t="shared" si="3"/>
        <v>0</v>
      </c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2:64" ht="15">
      <c r="B17" s="82" t="s">
        <v>149</v>
      </c>
      <c r="C17" s="123">
        <f t="shared" si="0"/>
        <v>33</v>
      </c>
      <c r="D17" s="85"/>
      <c r="E17" s="85"/>
      <c r="F17" s="85"/>
      <c r="G17" s="85"/>
      <c r="H17" s="85"/>
      <c r="I17" s="85">
        <v>5</v>
      </c>
      <c r="J17" s="85">
        <v>3</v>
      </c>
      <c r="K17" s="85"/>
      <c r="L17" s="85">
        <v>1</v>
      </c>
      <c r="M17" s="85"/>
      <c r="N17" s="85">
        <v>5</v>
      </c>
      <c r="O17" s="85"/>
      <c r="P17" s="85">
        <v>6</v>
      </c>
      <c r="Q17" s="85">
        <v>2</v>
      </c>
      <c r="R17" s="85"/>
      <c r="S17" s="85"/>
      <c r="T17" s="85"/>
      <c r="U17" s="85"/>
      <c r="V17" s="85"/>
      <c r="W17" s="85">
        <v>2</v>
      </c>
      <c r="X17" s="85"/>
      <c r="Y17" s="85"/>
      <c r="Z17" s="85"/>
      <c r="AA17" s="85"/>
      <c r="AB17" s="85"/>
      <c r="AC17" s="85">
        <v>6</v>
      </c>
      <c r="AD17" s="85"/>
      <c r="AE17" s="85"/>
      <c r="AF17" s="85"/>
      <c r="AG17" s="85">
        <v>3</v>
      </c>
      <c r="AH17" s="85"/>
      <c r="AI17" s="85"/>
      <c r="AJ17" s="177">
        <f t="shared" si="1"/>
        <v>9</v>
      </c>
      <c r="AK17" s="176">
        <f t="shared" si="2"/>
        <v>1</v>
      </c>
      <c r="AL17" s="29"/>
      <c r="AM17" s="29">
        <f t="shared" si="3"/>
        <v>0</v>
      </c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2:64" ht="15">
      <c r="B18" s="80" t="s">
        <v>129</v>
      </c>
      <c r="C18" s="123">
        <f t="shared" si="0"/>
        <v>21</v>
      </c>
      <c r="D18" s="85"/>
      <c r="E18" s="85"/>
      <c r="F18" s="85"/>
      <c r="G18" s="85">
        <v>5</v>
      </c>
      <c r="H18" s="85"/>
      <c r="I18" s="85"/>
      <c r="J18" s="85"/>
      <c r="K18" s="85"/>
      <c r="L18" s="85"/>
      <c r="M18" s="85"/>
      <c r="N18" s="85"/>
      <c r="O18" s="85"/>
      <c r="P18" s="85"/>
      <c r="Q18" s="85">
        <v>8</v>
      </c>
      <c r="R18" s="85"/>
      <c r="S18" s="85"/>
      <c r="T18" s="173"/>
      <c r="U18" s="85"/>
      <c r="V18" s="85"/>
      <c r="W18" s="173">
        <v>8</v>
      </c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177">
        <f t="shared" si="1"/>
        <v>3</v>
      </c>
      <c r="AK18" s="176">
        <f t="shared" si="2"/>
        <v>5</v>
      </c>
      <c r="AL18" s="29"/>
      <c r="AM18" s="29">
        <f t="shared" si="3"/>
        <v>0</v>
      </c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2:64" ht="15">
      <c r="B19" s="80" t="s">
        <v>138</v>
      </c>
      <c r="C19" s="123">
        <f t="shared" si="0"/>
        <v>18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>
        <v>2</v>
      </c>
      <c r="S19" s="85"/>
      <c r="T19" s="85"/>
      <c r="U19" s="85"/>
      <c r="V19" s="85"/>
      <c r="W19" s="85"/>
      <c r="X19" s="85">
        <v>8</v>
      </c>
      <c r="Y19" s="85">
        <v>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>
        <v>6</v>
      </c>
      <c r="AJ19" s="177">
        <f t="shared" si="1"/>
        <v>4</v>
      </c>
      <c r="AK19" s="176">
        <f t="shared" si="2"/>
        <v>2</v>
      </c>
      <c r="AL19" s="29"/>
      <c r="AM19" s="29">
        <f t="shared" si="3"/>
        <v>0</v>
      </c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2:64" ht="15">
      <c r="B20" s="80" t="s">
        <v>135</v>
      </c>
      <c r="C20" s="123">
        <f t="shared" si="0"/>
        <v>16</v>
      </c>
      <c r="D20" s="85"/>
      <c r="E20" s="85"/>
      <c r="F20" s="85"/>
      <c r="G20" s="85"/>
      <c r="H20" s="85"/>
      <c r="I20" s="85"/>
      <c r="J20" s="85"/>
      <c r="K20" s="85"/>
      <c r="L20" s="85"/>
      <c r="M20" s="85">
        <v>10</v>
      </c>
      <c r="N20" s="85"/>
      <c r="O20" s="85"/>
      <c r="P20" s="85"/>
      <c r="Q20" s="85"/>
      <c r="R20" s="85"/>
      <c r="S20" s="85">
        <v>1</v>
      </c>
      <c r="T20" s="85">
        <v>1</v>
      </c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>
        <v>4</v>
      </c>
      <c r="AI20" s="85"/>
      <c r="AJ20" s="177">
        <f t="shared" si="1"/>
        <v>4</v>
      </c>
      <c r="AK20" s="176">
        <f t="shared" si="2"/>
        <v>1</v>
      </c>
      <c r="AL20" s="29"/>
      <c r="AM20" s="29">
        <f t="shared" si="3"/>
        <v>0</v>
      </c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2:64" ht="15">
      <c r="B21" s="80" t="s">
        <v>143</v>
      </c>
      <c r="C21" s="123">
        <f t="shared" si="0"/>
        <v>13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>
        <v>1</v>
      </c>
      <c r="S21" s="85"/>
      <c r="T21" s="85"/>
      <c r="U21" s="85"/>
      <c r="V21" s="85"/>
      <c r="W21" s="85"/>
      <c r="X21" s="85"/>
      <c r="Y21" s="85">
        <v>1</v>
      </c>
      <c r="Z21" s="85"/>
      <c r="AA21" s="85"/>
      <c r="AB21" s="85">
        <v>5</v>
      </c>
      <c r="AC21" s="85"/>
      <c r="AD21" s="85"/>
      <c r="AE21" s="85"/>
      <c r="AF21" s="85"/>
      <c r="AG21" s="85"/>
      <c r="AH21" s="85">
        <v>6</v>
      </c>
      <c r="AI21" s="85"/>
      <c r="AJ21" s="177">
        <f t="shared" si="1"/>
        <v>4</v>
      </c>
      <c r="AK21" s="176">
        <f t="shared" si="2"/>
        <v>1</v>
      </c>
      <c r="AL21" s="29"/>
      <c r="AM21" s="29">
        <f t="shared" si="3"/>
        <v>0</v>
      </c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2:64" ht="15">
      <c r="B22" s="80" t="s">
        <v>136</v>
      </c>
      <c r="C22" s="123">
        <f t="shared" si="0"/>
        <v>11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>
        <v>1</v>
      </c>
      <c r="Y22" s="85"/>
      <c r="Z22" s="85"/>
      <c r="AA22" s="85"/>
      <c r="AB22" s="85"/>
      <c r="AC22" s="85"/>
      <c r="AD22" s="85"/>
      <c r="AE22" s="85"/>
      <c r="AF22" s="85">
        <v>10</v>
      </c>
      <c r="AG22" s="85"/>
      <c r="AH22" s="85"/>
      <c r="AI22" s="85"/>
      <c r="AJ22" s="177">
        <f t="shared" si="1"/>
        <v>2</v>
      </c>
      <c r="AK22" s="176">
        <f t="shared" si="2"/>
        <v>1</v>
      </c>
      <c r="AL22" s="29"/>
      <c r="AM22" s="29">
        <f t="shared" si="3"/>
        <v>0</v>
      </c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2:64" ht="15">
      <c r="B23" s="80" t="s">
        <v>137</v>
      </c>
      <c r="C23" s="123">
        <f t="shared" si="0"/>
        <v>6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>
        <v>6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177">
        <f t="shared" si="1"/>
        <v>1</v>
      </c>
      <c r="AK23" s="176">
        <f t="shared" si="2"/>
        <v>6</v>
      </c>
      <c r="AL23" s="29"/>
      <c r="AM23" s="29">
        <f t="shared" si="3"/>
        <v>0</v>
      </c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2:64" ht="15">
      <c r="B24" s="80" t="s">
        <v>141</v>
      </c>
      <c r="C24" s="123">
        <f t="shared" si="0"/>
        <v>4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>
        <v>4</v>
      </c>
      <c r="AC24" s="85"/>
      <c r="AD24" s="85"/>
      <c r="AE24" s="85"/>
      <c r="AF24" s="85"/>
      <c r="AG24" s="85"/>
      <c r="AH24" s="85"/>
      <c r="AI24" s="85"/>
      <c r="AJ24" s="177">
        <f t="shared" si="1"/>
        <v>1</v>
      </c>
      <c r="AK24" s="176">
        <f t="shared" si="2"/>
        <v>4</v>
      </c>
      <c r="AL24" s="29"/>
      <c r="AM24" s="29">
        <f t="shared" si="3"/>
        <v>0</v>
      </c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2:64" ht="15">
      <c r="B25" s="80" t="s">
        <v>148</v>
      </c>
      <c r="C25" s="123">
        <f t="shared" si="0"/>
        <v>2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>
        <v>2</v>
      </c>
      <c r="AF25" s="85"/>
      <c r="AG25" s="85"/>
      <c r="AH25" s="85"/>
      <c r="AI25" s="85"/>
      <c r="AJ25" s="177">
        <f t="shared" si="1"/>
        <v>1</v>
      </c>
      <c r="AK25" s="176">
        <f t="shared" si="2"/>
        <v>2</v>
      </c>
      <c r="AL25" s="29"/>
      <c r="AM25" s="29">
        <f t="shared" si="3"/>
        <v>0</v>
      </c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2:64" ht="15">
      <c r="B26" s="82" t="s">
        <v>150</v>
      </c>
      <c r="C26" s="123">
        <f t="shared" si="0"/>
        <v>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178">
        <f t="shared" si="1"/>
        <v>0</v>
      </c>
      <c r="AK26" s="176" t="e">
        <f t="shared" si="2"/>
        <v>#NUM!</v>
      </c>
      <c r="AL26" s="29"/>
      <c r="AM26" s="29">
        <f t="shared" si="3"/>
        <v>0</v>
      </c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2:64" ht="15">
      <c r="B27" s="156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79"/>
      <c r="AK27" s="17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3:64" s="151" customFormat="1" ht="16.5" customHeight="1">
      <c r="C28" s="152"/>
      <c r="D28" s="153">
        <f aca="true" t="shared" si="4" ref="D28:K28">SUM(D3:D26)</f>
        <v>12</v>
      </c>
      <c r="E28" s="153">
        <f t="shared" si="4"/>
        <v>38</v>
      </c>
      <c r="F28" s="153">
        <f t="shared" si="4"/>
        <v>39</v>
      </c>
      <c r="G28" s="153">
        <f t="shared" si="4"/>
        <v>33</v>
      </c>
      <c r="H28" s="153">
        <f t="shared" si="4"/>
        <v>39</v>
      </c>
      <c r="I28" s="153">
        <f t="shared" si="4"/>
        <v>39</v>
      </c>
      <c r="J28" s="153">
        <f t="shared" si="4"/>
        <v>39</v>
      </c>
      <c r="K28" s="153">
        <f t="shared" si="4"/>
        <v>39</v>
      </c>
      <c r="L28" s="153">
        <f aca="true" t="shared" si="5" ref="L28:T28">SUM(L3:L26)</f>
        <v>39</v>
      </c>
      <c r="M28" s="153">
        <f t="shared" si="5"/>
        <v>45</v>
      </c>
      <c r="N28" s="153">
        <f t="shared" si="5"/>
        <v>38</v>
      </c>
      <c r="O28" s="153">
        <f t="shared" si="5"/>
        <v>42</v>
      </c>
      <c r="P28" s="153">
        <f t="shared" si="5"/>
        <v>33</v>
      </c>
      <c r="Q28" s="153">
        <f t="shared" si="5"/>
        <v>39</v>
      </c>
      <c r="R28" s="153">
        <f t="shared" si="5"/>
        <v>36</v>
      </c>
      <c r="S28" s="153">
        <f t="shared" si="5"/>
        <v>39</v>
      </c>
      <c r="T28" s="153">
        <f t="shared" si="5"/>
        <v>34</v>
      </c>
      <c r="U28" s="153">
        <f aca="true" t="shared" si="6" ref="U28:AI28">SUM(U3:U26)</f>
        <v>60</v>
      </c>
      <c r="V28" s="153">
        <f t="shared" si="6"/>
        <v>39</v>
      </c>
      <c r="W28" s="153">
        <f t="shared" si="6"/>
        <v>34</v>
      </c>
      <c r="X28" s="153">
        <f t="shared" si="6"/>
        <v>39</v>
      </c>
      <c r="Y28" s="153">
        <f t="shared" si="6"/>
        <v>39</v>
      </c>
      <c r="Z28" s="153">
        <f t="shared" si="6"/>
        <v>37</v>
      </c>
      <c r="AA28" s="153">
        <f t="shared" si="6"/>
        <v>36</v>
      </c>
      <c r="AB28" s="153">
        <f t="shared" si="6"/>
        <v>37</v>
      </c>
      <c r="AC28" s="153">
        <f t="shared" si="6"/>
        <v>48</v>
      </c>
      <c r="AD28" s="153">
        <f t="shared" si="6"/>
        <v>38</v>
      </c>
      <c r="AE28" s="153">
        <f t="shared" si="6"/>
        <v>39</v>
      </c>
      <c r="AF28" s="153">
        <f t="shared" si="6"/>
        <v>37</v>
      </c>
      <c r="AG28" s="153">
        <f t="shared" si="6"/>
        <v>39</v>
      </c>
      <c r="AH28" s="153">
        <f t="shared" si="6"/>
        <v>33</v>
      </c>
      <c r="AI28" s="153">
        <f t="shared" si="6"/>
        <v>39</v>
      </c>
      <c r="AJ28" s="180"/>
      <c r="AK28" s="180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</row>
    <row r="29" spans="3:64" ht="15">
      <c r="C29" s="39" t="s">
        <v>48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81"/>
      <c r="AK29" s="181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3:21" ht="1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ht="15.75">
      <c r="C31" s="245"/>
    </row>
  </sheetData>
  <sheetProtection/>
  <autoFilter ref="C2:C26">
    <sortState ref="C3:C31">
      <sortCondition descending="1" sortBy="value" ref="C3:C31"/>
    </sortState>
  </autoFilter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11.57421875" style="9" customWidth="1"/>
    <col min="6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5.8515625" style="8" customWidth="1"/>
    <col min="13" max="13" width="6.851562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172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173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125</v>
      </c>
      <c r="B4" s="93">
        <v>21.2</v>
      </c>
      <c r="C4" s="97">
        <v>41</v>
      </c>
      <c r="D4" s="95">
        <v>36</v>
      </c>
      <c r="E4" s="108" t="s">
        <v>177</v>
      </c>
      <c r="F4" s="97">
        <v>1</v>
      </c>
      <c r="G4" s="94">
        <v>10</v>
      </c>
      <c r="H4" s="98">
        <f aca="true" t="shared" si="0" ref="H4:H11">N4+I4</f>
        <v>1600000</v>
      </c>
      <c r="I4" s="113">
        <f aca="true" t="shared" si="1" ref="I4:I27">IF(E4&gt;0,$N$13,0)+IF(C4&gt;0,50000,0)+IF(C4&lt;0,50000,0)</f>
        <v>350000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55</v>
      </c>
      <c r="B5" s="93">
        <v>14.2</v>
      </c>
      <c r="C5" s="97">
        <v>32</v>
      </c>
      <c r="D5" s="104">
        <v>33</v>
      </c>
      <c r="E5" s="102" t="s">
        <v>178</v>
      </c>
      <c r="F5" s="97">
        <v>2</v>
      </c>
      <c r="G5" s="97">
        <v>8</v>
      </c>
      <c r="H5" s="98">
        <f t="shared" si="0"/>
        <v>1350000</v>
      </c>
      <c r="I5" s="113">
        <f t="shared" si="1"/>
        <v>350000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77</v>
      </c>
      <c r="B6" s="103">
        <v>16.7</v>
      </c>
      <c r="C6" s="100">
        <v>29</v>
      </c>
      <c r="D6" s="95">
        <v>34</v>
      </c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71</v>
      </c>
      <c r="B7" s="93">
        <v>17.6</v>
      </c>
      <c r="C7" s="102">
        <v>29</v>
      </c>
      <c r="D7" s="95">
        <v>36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4" t="s">
        <v>82</v>
      </c>
      <c r="B8" s="93">
        <v>33</v>
      </c>
      <c r="C8" s="104">
        <v>28</v>
      </c>
      <c r="D8" s="95">
        <v>39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54</v>
      </c>
      <c r="B9" s="93">
        <v>8.7</v>
      </c>
      <c r="C9" s="97">
        <v>27</v>
      </c>
      <c r="D9" s="95">
        <v>37</v>
      </c>
      <c r="E9" s="96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73</v>
      </c>
      <c r="B10" s="93">
        <v>21.4</v>
      </c>
      <c r="C10" s="97">
        <v>27</v>
      </c>
      <c r="D10" s="95">
        <v>37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59</v>
      </c>
      <c r="B11" s="93">
        <v>16.2</v>
      </c>
      <c r="C11" s="97">
        <v>26</v>
      </c>
      <c r="D11" s="104">
        <v>38</v>
      </c>
      <c r="E11" s="102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60</v>
      </c>
      <c r="B12" s="93">
        <v>5.8</v>
      </c>
      <c r="C12" s="97">
        <v>25</v>
      </c>
      <c r="D12" s="104">
        <v>34</v>
      </c>
      <c r="E12" s="102" t="s">
        <v>175</v>
      </c>
      <c r="F12" s="94"/>
      <c r="G12" s="97"/>
      <c r="H12" s="98">
        <f aca="true" t="shared" si="2" ref="H12:H27">I12</f>
        <v>350000</v>
      </c>
      <c r="I12" s="113">
        <f t="shared" si="1"/>
        <v>350000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72</v>
      </c>
      <c r="B13" s="93">
        <v>7.4</v>
      </c>
      <c r="C13" s="97">
        <v>24</v>
      </c>
      <c r="D13" s="104">
        <v>33</v>
      </c>
      <c r="E13" s="102" t="s">
        <v>176</v>
      </c>
      <c r="F13" s="97"/>
      <c r="G13" s="97"/>
      <c r="H13" s="98">
        <f t="shared" si="2"/>
        <v>350000</v>
      </c>
      <c r="I13" s="113">
        <f t="shared" si="1"/>
        <v>350000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58</v>
      </c>
      <c r="B14" s="109">
        <v>9.5</v>
      </c>
      <c r="C14" s="97">
        <v>24</v>
      </c>
      <c r="D14" s="95">
        <v>39</v>
      </c>
      <c r="E14" s="96" t="s">
        <v>179</v>
      </c>
      <c r="F14" s="97"/>
      <c r="G14" s="97"/>
      <c r="H14" s="98">
        <v>650000</v>
      </c>
      <c r="I14" s="113">
        <f t="shared" si="1"/>
        <v>350000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76</v>
      </c>
      <c r="B15" s="93">
        <v>24.2</v>
      </c>
      <c r="C15" s="102">
        <v>23</v>
      </c>
      <c r="D15" s="95">
        <v>30</v>
      </c>
      <c r="E15" s="96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84</v>
      </c>
      <c r="B16" s="109">
        <v>26.8</v>
      </c>
      <c r="C16" s="97">
        <v>23</v>
      </c>
      <c r="D16" s="95">
        <v>45</v>
      </c>
      <c r="E16" s="96"/>
      <c r="F16" s="102"/>
      <c r="G16" s="102"/>
      <c r="H16" s="98">
        <f t="shared" si="2"/>
        <v>50000</v>
      </c>
      <c r="I16" s="113">
        <f t="shared" si="1"/>
        <v>50000</v>
      </c>
      <c r="P16" s="203"/>
      <c r="Q16" s="204"/>
    </row>
    <row r="17" spans="1:18" s="99" customFormat="1" ht="18" customHeight="1">
      <c r="A17" s="183" t="s">
        <v>78</v>
      </c>
      <c r="B17" s="109">
        <v>16.9</v>
      </c>
      <c r="C17" s="97">
        <v>21</v>
      </c>
      <c r="D17" s="104">
        <v>38</v>
      </c>
      <c r="E17" s="102"/>
      <c r="F17" s="102"/>
      <c r="G17" s="102"/>
      <c r="H17" s="98">
        <f t="shared" si="2"/>
        <v>50000</v>
      </c>
      <c r="I17" s="113">
        <f t="shared" si="1"/>
        <v>50000</v>
      </c>
      <c r="O17" s="106"/>
      <c r="P17" s="203"/>
      <c r="Q17" s="204"/>
      <c r="R17" s="107"/>
    </row>
    <row r="18" spans="1:18" s="99" customFormat="1" ht="18" customHeight="1">
      <c r="A18" s="184" t="s">
        <v>75</v>
      </c>
      <c r="B18" s="93">
        <v>9.3</v>
      </c>
      <c r="C18" s="97">
        <v>20</v>
      </c>
      <c r="D18" s="95">
        <v>40</v>
      </c>
      <c r="E18" s="96"/>
      <c r="F18" s="97"/>
      <c r="G18" s="97"/>
      <c r="H18" s="98">
        <f t="shared" si="2"/>
        <v>50000</v>
      </c>
      <c r="I18" s="113">
        <f t="shared" si="1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80</v>
      </c>
      <c r="B19" s="93">
        <v>19.3</v>
      </c>
      <c r="C19" s="100">
        <v>19</v>
      </c>
      <c r="D19" s="95">
        <v>43</v>
      </c>
      <c r="E19" s="96"/>
      <c r="F19" s="97"/>
      <c r="G19" s="97"/>
      <c r="H19" s="98">
        <f t="shared" si="2"/>
        <v>50000</v>
      </c>
      <c r="I19" s="113">
        <f t="shared" si="1"/>
        <v>50000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83</v>
      </c>
      <c r="B20" s="93">
        <v>7.5</v>
      </c>
      <c r="C20" s="100"/>
      <c r="D20" s="104"/>
      <c r="E20" s="102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86</v>
      </c>
      <c r="B21" s="103">
        <v>18.5</v>
      </c>
      <c r="C21" s="94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81</v>
      </c>
      <c r="B22" s="93">
        <v>19.6</v>
      </c>
      <c r="C22" s="97"/>
      <c r="D22" s="104"/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61</v>
      </c>
      <c r="B23" s="103">
        <v>19.8</v>
      </c>
      <c r="C23" s="100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85</v>
      </c>
      <c r="B24" s="93">
        <v>19.9</v>
      </c>
      <c r="C24" s="97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74</v>
      </c>
      <c r="B25" s="93">
        <v>21.8</v>
      </c>
      <c r="C25" s="100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53</v>
      </c>
      <c r="B26" s="93">
        <v>22.9</v>
      </c>
      <c r="C26" s="100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3" t="s">
        <v>79</v>
      </c>
      <c r="B27" s="103">
        <v>30</v>
      </c>
      <c r="C27" s="97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7600000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172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174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206" t="s">
        <v>55</v>
      </c>
      <c r="B4" s="93">
        <v>14.2</v>
      </c>
      <c r="C4" s="97">
        <v>73</v>
      </c>
      <c r="D4" s="104"/>
      <c r="E4" s="102"/>
      <c r="F4" s="97">
        <v>1</v>
      </c>
      <c r="G4" s="94">
        <v>10</v>
      </c>
      <c r="H4" s="98">
        <f>N26+I4</f>
        <v>900000</v>
      </c>
      <c r="I4" s="113">
        <f aca="true" t="shared" si="0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206" t="s">
        <v>59</v>
      </c>
      <c r="B5" s="93">
        <v>16.2</v>
      </c>
      <c r="C5" s="97">
        <v>73</v>
      </c>
      <c r="D5" s="104"/>
      <c r="E5" s="102"/>
      <c r="F5" s="97">
        <v>1</v>
      </c>
      <c r="G5" s="94">
        <v>10</v>
      </c>
      <c r="H5" s="98">
        <f>N26+I5</f>
        <v>900000</v>
      </c>
      <c r="I5" s="113">
        <f t="shared" si="0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206" t="s">
        <v>125</v>
      </c>
      <c r="B6" s="93">
        <v>21.2</v>
      </c>
      <c r="C6" s="97">
        <v>73</v>
      </c>
      <c r="D6" s="104"/>
      <c r="E6" s="102"/>
      <c r="F6" s="97">
        <v>1</v>
      </c>
      <c r="G6" s="94">
        <v>10</v>
      </c>
      <c r="H6" s="98">
        <f>N26+I6</f>
        <v>900000</v>
      </c>
      <c r="I6" s="113">
        <f t="shared" si="0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208" t="s">
        <v>72</v>
      </c>
      <c r="B7" s="209">
        <v>7.4</v>
      </c>
      <c r="C7" s="210">
        <v>73</v>
      </c>
      <c r="D7" s="95"/>
      <c r="E7" s="96"/>
      <c r="F7" s="97">
        <v>2</v>
      </c>
      <c r="G7" s="97">
        <v>6</v>
      </c>
      <c r="H7" s="98">
        <f>N27+I7</f>
        <v>475000</v>
      </c>
      <c r="I7" s="113">
        <f t="shared" si="0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208" t="s">
        <v>77</v>
      </c>
      <c r="B8" s="211">
        <v>16.7</v>
      </c>
      <c r="C8" s="210">
        <v>73</v>
      </c>
      <c r="D8" s="95"/>
      <c r="E8" s="96"/>
      <c r="F8" s="97">
        <v>2</v>
      </c>
      <c r="G8" s="97">
        <v>6</v>
      </c>
      <c r="H8" s="98">
        <f>N27+I8</f>
        <v>475000</v>
      </c>
      <c r="I8" s="113">
        <f t="shared" si="0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208" t="s">
        <v>84</v>
      </c>
      <c r="B9" s="211">
        <v>26.8</v>
      </c>
      <c r="C9" s="210">
        <v>73</v>
      </c>
      <c r="D9" s="95"/>
      <c r="E9" s="96"/>
      <c r="F9" s="97">
        <v>2</v>
      </c>
      <c r="G9" s="97">
        <v>6</v>
      </c>
      <c r="H9" s="98">
        <f>N27+I9</f>
        <v>475000</v>
      </c>
      <c r="I9" s="113">
        <f t="shared" si="0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206" t="s">
        <v>54</v>
      </c>
      <c r="B10" s="93">
        <v>8.7</v>
      </c>
      <c r="C10" s="97">
        <v>74</v>
      </c>
      <c r="D10" s="104"/>
      <c r="E10" s="102"/>
      <c r="F10" s="97"/>
      <c r="G10" s="97"/>
      <c r="H10" s="98">
        <f>I10</f>
        <v>50000</v>
      </c>
      <c r="I10" s="113">
        <f t="shared" si="0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206" t="s">
        <v>76</v>
      </c>
      <c r="B11" s="93">
        <v>24.2</v>
      </c>
      <c r="C11" s="97">
        <v>74</v>
      </c>
      <c r="D11" s="104"/>
      <c r="E11" s="102"/>
      <c r="F11" s="97"/>
      <c r="G11" s="97"/>
      <c r="H11" s="98">
        <f>I11</f>
        <v>50000</v>
      </c>
      <c r="I11" s="113">
        <f t="shared" si="0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206" t="s">
        <v>171</v>
      </c>
      <c r="B12" s="103">
        <v>17</v>
      </c>
      <c r="C12" s="97">
        <v>74</v>
      </c>
      <c r="D12" s="95"/>
      <c r="E12" s="96"/>
      <c r="F12" s="97"/>
      <c r="G12" s="97"/>
      <c r="H12" s="98">
        <f aca="true" t="shared" si="1" ref="H12:H27">I12</f>
        <v>50000</v>
      </c>
      <c r="I12" s="113">
        <f t="shared" si="0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212" t="s">
        <v>75</v>
      </c>
      <c r="B13" s="209">
        <v>9.3</v>
      </c>
      <c r="C13" s="210">
        <v>75</v>
      </c>
      <c r="D13" s="104"/>
      <c r="E13" s="102"/>
      <c r="F13" s="97"/>
      <c r="G13" s="97"/>
      <c r="H13" s="98">
        <f t="shared" si="1"/>
        <v>50000</v>
      </c>
      <c r="I13" s="113">
        <f t="shared" si="0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208" t="s">
        <v>78</v>
      </c>
      <c r="B14" s="211">
        <v>16.9</v>
      </c>
      <c r="C14" s="210">
        <v>75</v>
      </c>
      <c r="D14" s="95"/>
      <c r="E14" s="96"/>
      <c r="F14" s="97"/>
      <c r="G14" s="97"/>
      <c r="H14" s="98">
        <f t="shared" si="1"/>
        <v>50000</v>
      </c>
      <c r="I14" s="113">
        <f t="shared" si="0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208" t="s">
        <v>74</v>
      </c>
      <c r="B15" s="209">
        <v>21.8</v>
      </c>
      <c r="C15" s="210">
        <v>75</v>
      </c>
      <c r="D15" s="95"/>
      <c r="E15" s="96"/>
      <c r="F15" s="97"/>
      <c r="G15" s="97"/>
      <c r="H15" s="98">
        <f t="shared" si="1"/>
        <v>50000</v>
      </c>
      <c r="I15" s="113">
        <f t="shared" si="0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206" t="s">
        <v>60</v>
      </c>
      <c r="B16" s="93">
        <v>5.8</v>
      </c>
      <c r="C16" s="97">
        <v>76</v>
      </c>
      <c r="D16" s="95"/>
      <c r="E16" s="96"/>
      <c r="F16" s="102"/>
      <c r="G16" s="102"/>
      <c r="H16" s="98">
        <f t="shared" si="1"/>
        <v>50000</v>
      </c>
      <c r="I16" s="113">
        <f t="shared" si="0"/>
        <v>50000</v>
      </c>
      <c r="P16" s="203"/>
      <c r="Q16" s="204"/>
    </row>
    <row r="17" spans="1:18" s="99" customFormat="1" ht="18" customHeight="1">
      <c r="A17" s="206" t="s">
        <v>80</v>
      </c>
      <c r="B17" s="93">
        <v>19.3</v>
      </c>
      <c r="C17" s="97">
        <v>76</v>
      </c>
      <c r="D17" s="104"/>
      <c r="E17" s="102"/>
      <c r="F17" s="102"/>
      <c r="G17" s="102"/>
      <c r="H17" s="98">
        <f t="shared" si="1"/>
        <v>50000</v>
      </c>
      <c r="I17" s="113">
        <f t="shared" si="0"/>
        <v>50000</v>
      </c>
      <c r="O17" s="106"/>
      <c r="P17" s="203"/>
      <c r="Q17" s="204"/>
      <c r="R17" s="107"/>
    </row>
    <row r="18" spans="1:18" s="99" customFormat="1" ht="18" customHeight="1">
      <c r="A18" s="207" t="s">
        <v>82</v>
      </c>
      <c r="B18" s="93">
        <v>33</v>
      </c>
      <c r="C18" s="97">
        <v>76</v>
      </c>
      <c r="D18" s="95"/>
      <c r="E18" s="96"/>
      <c r="F18" s="97"/>
      <c r="G18" s="97"/>
      <c r="H18" s="98">
        <f t="shared" si="1"/>
        <v>50000</v>
      </c>
      <c r="I18" s="113">
        <f t="shared" si="0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208" t="s">
        <v>58</v>
      </c>
      <c r="B19" s="211">
        <v>9.5</v>
      </c>
      <c r="C19" s="210">
        <v>77</v>
      </c>
      <c r="D19" s="95"/>
      <c r="E19" s="96"/>
      <c r="F19" s="97"/>
      <c r="G19" s="97"/>
      <c r="H19" s="98">
        <f t="shared" si="1"/>
        <v>50000</v>
      </c>
      <c r="I19" s="113">
        <f t="shared" si="0"/>
        <v>50000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208" t="s">
        <v>71</v>
      </c>
      <c r="B20" s="209">
        <v>17.6</v>
      </c>
      <c r="C20" s="210">
        <v>77</v>
      </c>
      <c r="D20" s="95"/>
      <c r="E20" s="108"/>
      <c r="F20" s="102"/>
      <c r="G20" s="102"/>
      <c r="H20" s="98">
        <f t="shared" si="1"/>
        <v>50000</v>
      </c>
      <c r="I20" s="113">
        <f t="shared" si="0"/>
        <v>50000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208" t="s">
        <v>73</v>
      </c>
      <c r="B21" s="209">
        <v>21.4</v>
      </c>
      <c r="C21" s="210">
        <v>77</v>
      </c>
      <c r="D21" s="95"/>
      <c r="E21" s="96"/>
      <c r="F21" s="102"/>
      <c r="G21" s="102"/>
      <c r="H21" s="98">
        <f t="shared" si="1"/>
        <v>50000</v>
      </c>
      <c r="I21" s="113">
        <f t="shared" si="0"/>
        <v>50000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/>
      <c r="B22" s="93"/>
      <c r="C22" s="100"/>
      <c r="D22" s="104"/>
      <c r="E22" s="102"/>
      <c r="F22" s="102"/>
      <c r="G22" s="102"/>
      <c r="H22" s="98">
        <f t="shared" si="1"/>
        <v>0</v>
      </c>
      <c r="I22" s="113">
        <f t="shared" si="0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/>
      <c r="B23" s="103"/>
      <c r="C23" s="94"/>
      <c r="D23" s="95"/>
      <c r="E23" s="96"/>
      <c r="F23" s="102"/>
      <c r="G23" s="102"/>
      <c r="H23" s="98">
        <f t="shared" si="1"/>
        <v>0</v>
      </c>
      <c r="I23" s="113">
        <f t="shared" si="0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/>
      <c r="B24" s="93"/>
      <c r="C24" s="97"/>
      <c r="D24" s="95"/>
      <c r="E24" s="96"/>
      <c r="F24" s="102"/>
      <c r="G24" s="102"/>
      <c r="H24" s="98">
        <f t="shared" si="1"/>
        <v>0</v>
      </c>
      <c r="I24" s="113">
        <f t="shared" si="0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/>
      <c r="B25" s="103"/>
      <c r="C25" s="100"/>
      <c r="D25" s="95"/>
      <c r="E25" s="96"/>
      <c r="F25" s="102"/>
      <c r="G25" s="102"/>
      <c r="H25" s="98">
        <f t="shared" si="1"/>
        <v>0</v>
      </c>
      <c r="I25" s="113">
        <f t="shared" si="0"/>
        <v>0</v>
      </c>
      <c r="J25" s="102" t="s">
        <v>19</v>
      </c>
      <c r="K25" s="102" t="s">
        <v>5</v>
      </c>
      <c r="L25" s="102" t="s">
        <v>170</v>
      </c>
      <c r="M25" s="98" t="s">
        <v>17</v>
      </c>
      <c r="N25" s="98" t="s">
        <v>170</v>
      </c>
      <c r="P25" s="202"/>
      <c r="Q25" s="204"/>
    </row>
    <row r="26" spans="1:17" s="4" customFormat="1" ht="18" customHeight="1">
      <c r="A26" s="184"/>
      <c r="B26" s="93"/>
      <c r="C26" s="97"/>
      <c r="D26" s="95"/>
      <c r="E26" s="96"/>
      <c r="F26" s="97"/>
      <c r="G26" s="97"/>
      <c r="H26" s="98">
        <f t="shared" si="1"/>
        <v>0</v>
      </c>
      <c r="I26" s="113">
        <f t="shared" si="0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v>850000</v>
      </c>
      <c r="P26" s="202"/>
      <c r="Q26" s="204"/>
    </row>
    <row r="27" spans="1:17" s="4" customFormat="1" ht="18" customHeight="1">
      <c r="A27" s="183"/>
      <c r="B27" s="93"/>
      <c r="C27" s="100"/>
      <c r="D27" s="95"/>
      <c r="E27" s="96"/>
      <c r="F27" s="97"/>
      <c r="G27" s="97"/>
      <c r="H27" s="98">
        <f t="shared" si="1"/>
        <v>0</v>
      </c>
      <c r="I27" s="113">
        <f t="shared" si="0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v>425000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4725000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164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168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4" t="s">
        <v>75</v>
      </c>
      <c r="B4" s="93">
        <v>9.3</v>
      </c>
      <c r="C4" s="97">
        <v>36</v>
      </c>
      <c r="D4" s="104">
        <v>32</v>
      </c>
      <c r="E4" s="102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73</v>
      </c>
      <c r="B5" s="93">
        <v>21.4</v>
      </c>
      <c r="C5" s="97">
        <v>35</v>
      </c>
      <c r="D5" s="104">
        <v>33</v>
      </c>
      <c r="E5" s="102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53</v>
      </c>
      <c r="B6" s="93">
        <v>22.9</v>
      </c>
      <c r="C6" s="100">
        <v>35</v>
      </c>
      <c r="D6" s="104">
        <v>32</v>
      </c>
      <c r="E6" s="102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54</v>
      </c>
      <c r="B7" s="93">
        <v>8.7</v>
      </c>
      <c r="C7" s="97">
        <v>34</v>
      </c>
      <c r="D7" s="95">
        <v>34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86</v>
      </c>
      <c r="B8" s="103">
        <v>18.5</v>
      </c>
      <c r="C8" s="97">
        <v>34</v>
      </c>
      <c r="D8" s="95">
        <v>34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74</v>
      </c>
      <c r="B9" s="93">
        <v>21.8</v>
      </c>
      <c r="C9" s="97">
        <v>34</v>
      </c>
      <c r="D9" s="95">
        <v>32</v>
      </c>
      <c r="E9" s="96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72</v>
      </c>
      <c r="B10" s="93">
        <v>7.4</v>
      </c>
      <c r="C10" s="97">
        <v>33</v>
      </c>
      <c r="D10" s="104">
        <v>32</v>
      </c>
      <c r="E10" s="102">
        <v>2.55</v>
      </c>
      <c r="F10" s="97">
        <v>7</v>
      </c>
      <c r="G10" s="97">
        <v>2</v>
      </c>
      <c r="H10" s="98">
        <f t="shared" si="0"/>
        <v>650000</v>
      </c>
      <c r="I10" s="113">
        <f t="shared" si="1"/>
        <v>350000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125</v>
      </c>
      <c r="B11" s="93">
        <v>21.2</v>
      </c>
      <c r="C11" s="97">
        <v>33</v>
      </c>
      <c r="D11" s="104">
        <v>38</v>
      </c>
      <c r="E11" s="102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79</v>
      </c>
      <c r="B12" s="103">
        <v>30</v>
      </c>
      <c r="C12" s="100">
        <v>33</v>
      </c>
      <c r="D12" s="95">
        <v>37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61</v>
      </c>
      <c r="B13" s="103">
        <v>19.8</v>
      </c>
      <c r="C13" s="97">
        <v>32</v>
      </c>
      <c r="D13" s="104">
        <v>39</v>
      </c>
      <c r="E13" s="102"/>
      <c r="F13" s="97"/>
      <c r="G13" s="97"/>
      <c r="H13" s="98">
        <f t="shared" si="2"/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76</v>
      </c>
      <c r="B14" s="93">
        <v>24.2</v>
      </c>
      <c r="C14" s="102">
        <v>27</v>
      </c>
      <c r="D14" s="95">
        <v>38</v>
      </c>
      <c r="E14" s="96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60</v>
      </c>
      <c r="B15" s="93">
        <v>5.8</v>
      </c>
      <c r="C15" s="94">
        <v>26</v>
      </c>
      <c r="D15" s="95">
        <v>34</v>
      </c>
      <c r="E15" s="96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59</v>
      </c>
      <c r="B16" s="93">
        <v>16.2</v>
      </c>
      <c r="C16" s="100">
        <v>25</v>
      </c>
      <c r="D16" s="95">
        <v>38</v>
      </c>
      <c r="E16" s="96"/>
      <c r="F16" s="102"/>
      <c r="G16" s="102"/>
      <c r="H16" s="98">
        <f t="shared" si="2"/>
        <v>50000</v>
      </c>
      <c r="I16" s="113">
        <f t="shared" si="1"/>
        <v>50000</v>
      </c>
      <c r="P16" s="203"/>
      <c r="Q16" s="204"/>
    </row>
    <row r="17" spans="1:18" s="99" customFormat="1" ht="18" customHeight="1">
      <c r="A17" s="183" t="s">
        <v>83</v>
      </c>
      <c r="B17" s="93">
        <v>7.5</v>
      </c>
      <c r="C17" s="97">
        <v>23</v>
      </c>
      <c r="D17" s="104">
        <v>40</v>
      </c>
      <c r="E17" s="102"/>
      <c r="F17" s="102"/>
      <c r="G17" s="102"/>
      <c r="H17" s="98">
        <f t="shared" si="2"/>
        <v>50000</v>
      </c>
      <c r="I17" s="113">
        <f t="shared" si="1"/>
        <v>50000</v>
      </c>
      <c r="O17" s="106"/>
      <c r="P17" s="203"/>
      <c r="Q17" s="204"/>
      <c r="R17" s="107"/>
    </row>
    <row r="18" spans="1:18" s="99" customFormat="1" ht="18" customHeight="1">
      <c r="A18" s="183" t="s">
        <v>81</v>
      </c>
      <c r="B18" s="93">
        <v>19.6</v>
      </c>
      <c r="C18" s="100">
        <v>23</v>
      </c>
      <c r="D18" s="95">
        <v>38</v>
      </c>
      <c r="E18" s="96"/>
      <c r="F18" s="97"/>
      <c r="G18" s="97"/>
      <c r="H18" s="98">
        <f t="shared" si="2"/>
        <v>50000</v>
      </c>
      <c r="I18" s="113">
        <f t="shared" si="1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78</v>
      </c>
      <c r="B19" s="109">
        <v>16.9</v>
      </c>
      <c r="C19" s="97">
        <v>22</v>
      </c>
      <c r="D19" s="95">
        <v>40</v>
      </c>
      <c r="E19" s="96"/>
      <c r="F19" s="97"/>
      <c r="G19" s="97"/>
      <c r="H19" s="98">
        <f t="shared" si="2"/>
        <v>50000</v>
      </c>
      <c r="I19" s="113">
        <f t="shared" si="1"/>
        <v>50000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80</v>
      </c>
      <c r="B20" s="93">
        <v>19.3</v>
      </c>
      <c r="C20" s="97">
        <v>22</v>
      </c>
      <c r="D20" s="95">
        <v>44</v>
      </c>
      <c r="E20" s="108"/>
      <c r="F20" s="102"/>
      <c r="G20" s="102"/>
      <c r="H20" s="98">
        <f t="shared" si="2"/>
        <v>50000</v>
      </c>
      <c r="I20" s="113">
        <f t="shared" si="1"/>
        <v>50000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4" t="s">
        <v>85</v>
      </c>
      <c r="B21" s="93">
        <v>19.9</v>
      </c>
      <c r="C21" s="97">
        <v>11</v>
      </c>
      <c r="D21" s="95">
        <v>47</v>
      </c>
      <c r="E21" s="96"/>
      <c r="F21" s="102"/>
      <c r="G21" s="102"/>
      <c r="H21" s="98">
        <f t="shared" si="2"/>
        <v>50000</v>
      </c>
      <c r="I21" s="113">
        <f t="shared" si="1"/>
        <v>50000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58</v>
      </c>
      <c r="B22" s="109">
        <v>9.7</v>
      </c>
      <c r="C22" s="100"/>
      <c r="D22" s="104"/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55</v>
      </c>
      <c r="B23" s="93">
        <v>14.2</v>
      </c>
      <c r="C23" s="100"/>
      <c r="D23" s="95"/>
      <c r="E23" s="96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3" t="s">
        <v>77</v>
      </c>
      <c r="B24" s="103">
        <v>16.7</v>
      </c>
      <c r="C24" s="102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 t="s">
        <v>71</v>
      </c>
      <c r="B25" s="93">
        <v>17.6</v>
      </c>
      <c r="C25" s="97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3" t="s">
        <v>84</v>
      </c>
      <c r="B26" s="109">
        <v>26.8</v>
      </c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/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6200000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161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169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86</v>
      </c>
      <c r="B4" s="103">
        <v>18.5</v>
      </c>
      <c r="C4" s="94">
        <v>45</v>
      </c>
      <c r="D4" s="95">
        <v>34</v>
      </c>
      <c r="E4" s="96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3" t="s">
        <v>74</v>
      </c>
      <c r="B5" s="93">
        <v>21.8</v>
      </c>
      <c r="C5" s="97">
        <v>44</v>
      </c>
      <c r="D5" s="104">
        <v>32</v>
      </c>
      <c r="E5" s="102">
        <v>12.6</v>
      </c>
      <c r="F5" s="97">
        <v>2</v>
      </c>
      <c r="G5" s="97">
        <v>8</v>
      </c>
      <c r="H5" s="98">
        <f t="shared" si="0"/>
        <v>1350000</v>
      </c>
      <c r="I5" s="113">
        <f t="shared" si="1"/>
        <v>350000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77</v>
      </c>
      <c r="B6" s="103">
        <v>16.7</v>
      </c>
      <c r="C6" s="97">
        <v>37</v>
      </c>
      <c r="D6" s="104">
        <v>32</v>
      </c>
      <c r="E6" s="102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125</v>
      </c>
      <c r="B7" s="93">
        <v>21.2</v>
      </c>
      <c r="C7" s="97">
        <v>37</v>
      </c>
      <c r="D7" s="95">
        <v>33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54</v>
      </c>
      <c r="B8" s="93">
        <v>8.7</v>
      </c>
      <c r="C8" s="97">
        <v>33</v>
      </c>
      <c r="D8" s="104">
        <v>30</v>
      </c>
      <c r="E8" s="102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73</v>
      </c>
      <c r="B9" s="93">
        <v>21.4</v>
      </c>
      <c r="C9" s="100">
        <v>32</v>
      </c>
      <c r="D9" s="104">
        <v>29</v>
      </c>
      <c r="E9" s="102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83</v>
      </c>
      <c r="B10" s="93">
        <v>7.5</v>
      </c>
      <c r="C10" s="100">
        <v>31</v>
      </c>
      <c r="D10" s="95">
        <v>35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81</v>
      </c>
      <c r="B11" s="93">
        <v>19.6</v>
      </c>
      <c r="C11" s="100">
        <v>31</v>
      </c>
      <c r="D11" s="95">
        <v>36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72</v>
      </c>
      <c r="B12" s="93">
        <v>7.4</v>
      </c>
      <c r="C12" s="102">
        <v>28</v>
      </c>
      <c r="D12" s="95">
        <v>33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84</v>
      </c>
      <c r="B13" s="109">
        <v>26.8</v>
      </c>
      <c r="C13" s="97">
        <v>28</v>
      </c>
      <c r="D13" s="95">
        <v>40</v>
      </c>
      <c r="E13" s="96"/>
      <c r="F13" s="97"/>
      <c r="G13" s="97"/>
      <c r="H13" s="98">
        <f t="shared" si="2"/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53</v>
      </c>
      <c r="B14" s="93">
        <v>22.9</v>
      </c>
      <c r="C14" s="97">
        <v>27</v>
      </c>
      <c r="D14" s="95">
        <v>40</v>
      </c>
      <c r="E14" s="96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78</v>
      </c>
      <c r="B15" s="109">
        <v>16.9</v>
      </c>
      <c r="C15" s="97">
        <v>25</v>
      </c>
      <c r="D15" s="95">
        <v>32</v>
      </c>
      <c r="E15" s="96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59</v>
      </c>
      <c r="B16" s="93">
        <v>16.2</v>
      </c>
      <c r="C16" s="97">
        <v>24</v>
      </c>
      <c r="D16" s="95">
        <v>32</v>
      </c>
      <c r="E16" s="108"/>
      <c r="F16" s="102"/>
      <c r="G16" s="102"/>
      <c r="H16" s="98">
        <f t="shared" si="2"/>
        <v>50000</v>
      </c>
      <c r="I16" s="113">
        <f t="shared" si="1"/>
        <v>50000</v>
      </c>
      <c r="P16" s="203"/>
      <c r="Q16" s="204"/>
    </row>
    <row r="17" spans="1:18" s="99" customFormat="1" ht="18" customHeight="1">
      <c r="A17" s="183" t="s">
        <v>80</v>
      </c>
      <c r="B17" s="93">
        <v>19.3</v>
      </c>
      <c r="C17" s="100">
        <v>23</v>
      </c>
      <c r="D17" s="95">
        <v>37</v>
      </c>
      <c r="E17" s="96"/>
      <c r="F17" s="102"/>
      <c r="G17" s="102"/>
      <c r="H17" s="98">
        <f t="shared" si="2"/>
        <v>50000</v>
      </c>
      <c r="I17" s="113">
        <f t="shared" si="1"/>
        <v>50000</v>
      </c>
      <c r="O17" s="106"/>
      <c r="P17" s="203"/>
      <c r="Q17" s="204"/>
      <c r="R17" s="107"/>
    </row>
    <row r="18" spans="1:18" s="99" customFormat="1" ht="18" customHeight="1">
      <c r="A18" s="184" t="s">
        <v>75</v>
      </c>
      <c r="B18" s="93">
        <v>9.3</v>
      </c>
      <c r="C18" s="97">
        <v>22</v>
      </c>
      <c r="D18" s="104">
        <v>40</v>
      </c>
      <c r="E18" s="102"/>
      <c r="F18" s="97"/>
      <c r="G18" s="97"/>
      <c r="H18" s="98">
        <f t="shared" si="2"/>
        <v>50000</v>
      </c>
      <c r="I18" s="113">
        <f t="shared" si="1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60</v>
      </c>
      <c r="B19" s="93">
        <v>5.8</v>
      </c>
      <c r="C19" s="97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58</v>
      </c>
      <c r="B20" s="109">
        <v>9.7</v>
      </c>
      <c r="C20" s="97"/>
      <c r="D20" s="104"/>
      <c r="E20" s="102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55</v>
      </c>
      <c r="B21" s="93">
        <v>14.2</v>
      </c>
      <c r="C21" s="97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71</v>
      </c>
      <c r="B22" s="93">
        <v>17.6</v>
      </c>
      <c r="C22" s="97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>
        <f aca="true" t="shared" si="3" ref="Q22:Q27">ROUND(D22*18/13,0)</f>
        <v>0</v>
      </c>
    </row>
    <row r="23" spans="1:17" s="4" customFormat="1" ht="18" customHeight="1">
      <c r="A23" s="183" t="s">
        <v>61</v>
      </c>
      <c r="B23" s="103">
        <v>19.8</v>
      </c>
      <c r="C23" s="100"/>
      <c r="D23" s="104"/>
      <c r="E23" s="102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>
        <f t="shared" si="3"/>
        <v>0</v>
      </c>
    </row>
    <row r="24" spans="1:17" s="4" customFormat="1" ht="18" customHeight="1">
      <c r="A24" s="184" t="s">
        <v>85</v>
      </c>
      <c r="B24" s="93">
        <v>19.9</v>
      </c>
      <c r="C24" s="102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>
        <f t="shared" si="3"/>
        <v>0</v>
      </c>
    </row>
    <row r="25" spans="1:17" s="4" customFormat="1" ht="18" customHeight="1">
      <c r="A25" s="183" t="s">
        <v>76</v>
      </c>
      <c r="B25" s="93">
        <v>24.2</v>
      </c>
      <c r="C25" s="97"/>
      <c r="D25" s="95"/>
      <c r="E25" s="96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>
        <f t="shared" si="3"/>
        <v>0</v>
      </c>
    </row>
    <row r="26" spans="1:17" s="4" customFormat="1" ht="18" customHeight="1">
      <c r="A26" s="183" t="s">
        <v>79</v>
      </c>
      <c r="B26" s="103">
        <v>30</v>
      </c>
      <c r="C26" s="100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>
        <f t="shared" si="3"/>
        <v>0</v>
      </c>
    </row>
    <row r="27" spans="1:17" s="4" customFormat="1" ht="18" customHeight="1">
      <c r="A27" s="184" t="s">
        <v>82</v>
      </c>
      <c r="B27" s="93">
        <v>33</v>
      </c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>
        <f t="shared" si="3"/>
        <v>0</v>
      </c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6050000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153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154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 t="s">
        <v>2</v>
      </c>
      <c r="Q3" s="203" t="s">
        <v>155</v>
      </c>
    </row>
    <row r="4" spans="1:17" s="99" customFormat="1" ht="18" customHeight="1">
      <c r="A4" s="183" t="s">
        <v>79</v>
      </c>
      <c r="B4" s="103">
        <v>30</v>
      </c>
      <c r="C4" s="97">
        <v>27</v>
      </c>
      <c r="D4" s="95">
        <v>36</v>
      </c>
      <c r="E4" s="96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>
        <v>26</v>
      </c>
      <c r="Q4" s="204">
        <f>ROUND(P4*18/13,0)</f>
        <v>36</v>
      </c>
    </row>
    <row r="5" spans="1:17" s="99" customFormat="1" ht="18" customHeight="1">
      <c r="A5" s="183" t="s">
        <v>125</v>
      </c>
      <c r="B5" s="93">
        <v>21.2</v>
      </c>
      <c r="C5" s="102">
        <v>24</v>
      </c>
      <c r="D5" s="95">
        <v>37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>
        <v>27</v>
      </c>
      <c r="Q5" s="204">
        <f aca="true" t="shared" si="2" ref="Q5:Q21">ROUND(P5*18/13,0)</f>
        <v>37</v>
      </c>
    </row>
    <row r="6" spans="1:17" s="99" customFormat="1" ht="18" customHeight="1">
      <c r="A6" s="184" t="s">
        <v>75</v>
      </c>
      <c r="B6" s="93">
        <v>9.3</v>
      </c>
      <c r="C6" s="100">
        <v>23</v>
      </c>
      <c r="D6" s="95">
        <v>30</v>
      </c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>
        <v>22</v>
      </c>
      <c r="Q6" s="204">
        <f t="shared" si="2"/>
        <v>30</v>
      </c>
    </row>
    <row r="7" spans="1:18" s="99" customFormat="1" ht="18" customHeight="1">
      <c r="A7" s="183" t="s">
        <v>81</v>
      </c>
      <c r="B7" s="93">
        <v>19.6</v>
      </c>
      <c r="C7" s="97">
        <v>23</v>
      </c>
      <c r="D7" s="104">
        <v>30</v>
      </c>
      <c r="E7" s="102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>
        <v>22</v>
      </c>
      <c r="Q7" s="204">
        <f t="shared" si="2"/>
        <v>30</v>
      </c>
      <c r="R7" s="107"/>
    </row>
    <row r="8" spans="1:17" s="99" customFormat="1" ht="18" customHeight="1">
      <c r="A8" s="183" t="s">
        <v>60</v>
      </c>
      <c r="B8" s="93">
        <v>5.8</v>
      </c>
      <c r="C8" s="97">
        <v>21</v>
      </c>
      <c r="D8" s="104">
        <v>33</v>
      </c>
      <c r="E8" s="102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>
        <v>27</v>
      </c>
      <c r="Q8" s="204">
        <f t="shared" si="2"/>
        <v>37</v>
      </c>
    </row>
    <row r="9" spans="1:17" s="99" customFormat="1" ht="18" customHeight="1">
      <c r="A9" s="183" t="s">
        <v>72</v>
      </c>
      <c r="B9" s="93">
        <v>7.4</v>
      </c>
      <c r="C9" s="97">
        <v>21</v>
      </c>
      <c r="D9" s="104">
        <v>32</v>
      </c>
      <c r="E9" s="102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>
        <v>27</v>
      </c>
      <c r="Q9" s="204">
        <f t="shared" si="2"/>
        <v>37</v>
      </c>
    </row>
    <row r="10" spans="1:17" s="99" customFormat="1" ht="18" customHeight="1">
      <c r="A10" s="183" t="s">
        <v>73</v>
      </c>
      <c r="B10" s="93">
        <v>21.4</v>
      </c>
      <c r="C10" s="97">
        <v>21</v>
      </c>
      <c r="D10" s="104">
        <v>37</v>
      </c>
      <c r="E10" s="102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>
        <v>24</v>
      </c>
      <c r="Q10" s="204">
        <f t="shared" si="2"/>
        <v>33</v>
      </c>
    </row>
    <row r="11" spans="1:17" s="99" customFormat="1" ht="18" customHeight="1">
      <c r="A11" s="183" t="s">
        <v>74</v>
      </c>
      <c r="B11" s="93">
        <v>21.8</v>
      </c>
      <c r="C11" s="97">
        <v>21</v>
      </c>
      <c r="D11" s="95">
        <v>37</v>
      </c>
      <c r="E11" s="108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>
        <v>30</v>
      </c>
      <c r="Q11" s="204">
        <f t="shared" si="2"/>
        <v>42</v>
      </c>
    </row>
    <row r="12" spans="1:17" s="99" customFormat="1" ht="18" customHeight="1">
      <c r="A12" s="183" t="s">
        <v>53</v>
      </c>
      <c r="B12" s="93">
        <v>22.9</v>
      </c>
      <c r="C12" s="97">
        <v>21</v>
      </c>
      <c r="D12" s="104">
        <v>42</v>
      </c>
      <c r="E12" s="102"/>
      <c r="F12" s="94"/>
      <c r="G12" s="97"/>
      <c r="H12" s="98">
        <f aca="true" t="shared" si="3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5000000</v>
      </c>
      <c r="P12" s="203">
        <v>23</v>
      </c>
      <c r="Q12" s="204">
        <f t="shared" si="2"/>
        <v>32</v>
      </c>
    </row>
    <row r="13" spans="1:17" s="99" customFormat="1" ht="18" customHeight="1">
      <c r="A13" s="183" t="s">
        <v>54</v>
      </c>
      <c r="B13" s="93">
        <v>8.7</v>
      </c>
      <c r="C13" s="97">
        <v>20</v>
      </c>
      <c r="D13" s="95">
        <v>39</v>
      </c>
      <c r="E13" s="96">
        <v>21.7</v>
      </c>
      <c r="F13" s="97"/>
      <c r="G13" s="97"/>
      <c r="H13" s="98">
        <f t="shared" si="3"/>
        <v>350000</v>
      </c>
      <c r="I13" s="113">
        <f t="shared" si="1"/>
        <v>350000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>
        <v>27</v>
      </c>
      <c r="Q13" s="204">
        <f t="shared" si="2"/>
        <v>37</v>
      </c>
    </row>
    <row r="14" spans="1:17" s="99" customFormat="1" ht="18" customHeight="1">
      <c r="A14" s="183" t="s">
        <v>71</v>
      </c>
      <c r="B14" s="93">
        <v>17.6</v>
      </c>
      <c r="C14" s="97">
        <v>20</v>
      </c>
      <c r="D14" s="95">
        <v>42</v>
      </c>
      <c r="E14" s="96"/>
      <c r="F14" s="97"/>
      <c r="G14" s="97"/>
      <c r="H14" s="98">
        <f t="shared" si="3"/>
        <v>50000</v>
      </c>
      <c r="I14" s="113">
        <f t="shared" si="1"/>
        <v>50000</v>
      </c>
      <c r="J14" s="194"/>
      <c r="K14" s="186"/>
      <c r="L14" s="186"/>
      <c r="M14" s="195"/>
      <c r="N14" s="196"/>
      <c r="P14" s="203">
        <v>28</v>
      </c>
      <c r="Q14" s="204">
        <f t="shared" si="2"/>
        <v>39</v>
      </c>
    </row>
    <row r="15" spans="1:17" s="99" customFormat="1" ht="18" customHeight="1">
      <c r="A15" s="183" t="s">
        <v>76</v>
      </c>
      <c r="B15" s="93">
        <v>24.2</v>
      </c>
      <c r="C15" s="94">
        <v>20</v>
      </c>
      <c r="D15" s="95">
        <v>37</v>
      </c>
      <c r="E15" s="96"/>
      <c r="F15" s="97"/>
      <c r="G15" s="97"/>
      <c r="H15" s="98">
        <f t="shared" si="3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>
        <v>30</v>
      </c>
      <c r="Q15" s="204">
        <f t="shared" si="2"/>
        <v>42</v>
      </c>
    </row>
    <row r="16" spans="1:17" s="99" customFormat="1" ht="18" customHeight="1">
      <c r="A16" s="183" t="s">
        <v>86</v>
      </c>
      <c r="B16" s="103">
        <v>18.5</v>
      </c>
      <c r="C16" s="100">
        <v>19</v>
      </c>
      <c r="D16" s="95">
        <v>35</v>
      </c>
      <c r="E16" s="96"/>
      <c r="F16" s="102"/>
      <c r="G16" s="102"/>
      <c r="H16" s="98">
        <f t="shared" si="3"/>
        <v>50000</v>
      </c>
      <c r="I16" s="113">
        <f t="shared" si="1"/>
        <v>50000</v>
      </c>
      <c r="P16" s="203">
        <v>25</v>
      </c>
      <c r="Q16" s="204">
        <f t="shared" si="2"/>
        <v>35</v>
      </c>
    </row>
    <row r="17" spans="1:18" s="99" customFormat="1" ht="18" customHeight="1">
      <c r="A17" s="183" t="s">
        <v>58</v>
      </c>
      <c r="B17" s="109">
        <v>9.7</v>
      </c>
      <c r="C17" s="100">
        <v>16</v>
      </c>
      <c r="D17" s="95">
        <v>37</v>
      </c>
      <c r="E17" s="96"/>
      <c r="F17" s="102"/>
      <c r="G17" s="102"/>
      <c r="H17" s="98">
        <f t="shared" si="3"/>
        <v>50000</v>
      </c>
      <c r="I17" s="113">
        <f t="shared" si="1"/>
        <v>50000</v>
      </c>
      <c r="O17" s="106"/>
      <c r="P17" s="203">
        <v>27</v>
      </c>
      <c r="Q17" s="204">
        <f t="shared" si="2"/>
        <v>37</v>
      </c>
      <c r="R17" s="107"/>
    </row>
    <row r="18" spans="1:18" s="99" customFormat="1" ht="18" customHeight="1">
      <c r="A18" s="183" t="s">
        <v>84</v>
      </c>
      <c r="B18" s="109">
        <v>26.8</v>
      </c>
      <c r="C18" s="100">
        <v>16</v>
      </c>
      <c r="D18" s="104">
        <v>42</v>
      </c>
      <c r="E18" s="102"/>
      <c r="F18" s="97"/>
      <c r="G18" s="97"/>
      <c r="H18" s="98">
        <f t="shared" si="3"/>
        <v>50000</v>
      </c>
      <c r="I18" s="113">
        <f t="shared" si="1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>
        <v>30</v>
      </c>
      <c r="Q18" s="204">
        <f t="shared" si="2"/>
        <v>42</v>
      </c>
      <c r="R18" s="107"/>
    </row>
    <row r="19" spans="1:18" s="99" customFormat="1" ht="18" customHeight="1">
      <c r="A19" s="183" t="s">
        <v>80</v>
      </c>
      <c r="B19" s="93">
        <v>19.3</v>
      </c>
      <c r="C19" s="102">
        <v>14</v>
      </c>
      <c r="D19" s="95">
        <v>42</v>
      </c>
      <c r="E19" s="96"/>
      <c r="F19" s="97"/>
      <c r="G19" s="97"/>
      <c r="H19" s="98">
        <f t="shared" si="3"/>
        <v>50000</v>
      </c>
      <c r="I19" s="113">
        <f t="shared" si="1"/>
        <v>50000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>
        <v>30</v>
      </c>
      <c r="Q19" s="204">
        <f t="shared" si="2"/>
        <v>42</v>
      </c>
      <c r="R19" s="107"/>
    </row>
    <row r="20" spans="1:17" s="4" customFormat="1" ht="18" customHeight="1">
      <c r="A20" s="184" t="s">
        <v>85</v>
      </c>
      <c r="B20" s="93">
        <v>19.9</v>
      </c>
      <c r="C20" s="97">
        <v>13</v>
      </c>
      <c r="D20" s="95">
        <v>44</v>
      </c>
      <c r="E20" s="96"/>
      <c r="F20" s="102"/>
      <c r="G20" s="102"/>
      <c r="H20" s="98">
        <f t="shared" si="3"/>
        <v>50000</v>
      </c>
      <c r="I20" s="113">
        <f t="shared" si="1"/>
        <v>50000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>
        <v>32</v>
      </c>
      <c r="Q20" s="204">
        <f t="shared" si="2"/>
        <v>44</v>
      </c>
    </row>
    <row r="21" spans="1:17" s="4" customFormat="1" ht="18" customHeight="1">
      <c r="A21" s="184" t="s">
        <v>82</v>
      </c>
      <c r="B21" s="93">
        <v>33</v>
      </c>
      <c r="C21" s="100">
        <v>10</v>
      </c>
      <c r="D21" s="104">
        <v>33</v>
      </c>
      <c r="E21" s="102"/>
      <c r="F21" s="102"/>
      <c r="G21" s="102"/>
      <c r="H21" s="98">
        <f t="shared" si="3"/>
        <v>50000</v>
      </c>
      <c r="I21" s="113">
        <f t="shared" si="1"/>
        <v>50000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>
        <v>24</v>
      </c>
      <c r="Q21" s="204">
        <f t="shared" si="2"/>
        <v>33</v>
      </c>
    </row>
    <row r="22" spans="1:17" s="4" customFormat="1" ht="18" customHeight="1">
      <c r="A22" s="183" t="s">
        <v>83</v>
      </c>
      <c r="B22" s="93">
        <v>7.5</v>
      </c>
      <c r="C22" s="97"/>
      <c r="D22" s="104"/>
      <c r="E22" s="102"/>
      <c r="F22" s="102"/>
      <c r="G22" s="102"/>
      <c r="H22" s="98">
        <f t="shared" si="3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>
        <f aca="true" t="shared" si="4" ref="Q22:Q27">ROUND(D22*18/13,0)</f>
        <v>0</v>
      </c>
    </row>
    <row r="23" spans="1:17" s="4" customFormat="1" ht="18" customHeight="1">
      <c r="A23" s="183" t="s">
        <v>55</v>
      </c>
      <c r="B23" s="93">
        <v>14.2</v>
      </c>
      <c r="C23" s="97"/>
      <c r="D23" s="95"/>
      <c r="E23" s="96"/>
      <c r="F23" s="102"/>
      <c r="G23" s="102"/>
      <c r="H23" s="98">
        <f t="shared" si="3"/>
        <v>0</v>
      </c>
      <c r="I23" s="113">
        <f t="shared" si="1"/>
        <v>0</v>
      </c>
      <c r="L23" s="111"/>
      <c r="M23" s="112"/>
      <c r="N23" s="112"/>
      <c r="P23" s="203"/>
      <c r="Q23" s="204">
        <f t="shared" si="4"/>
        <v>0</v>
      </c>
    </row>
    <row r="24" spans="1:17" s="4" customFormat="1" ht="18" customHeight="1">
      <c r="A24" s="183" t="s">
        <v>59</v>
      </c>
      <c r="B24" s="93">
        <v>16.2</v>
      </c>
      <c r="C24" s="97"/>
      <c r="D24" s="95"/>
      <c r="E24" s="96"/>
      <c r="F24" s="102"/>
      <c r="G24" s="102"/>
      <c r="H24" s="98">
        <f t="shared" si="3"/>
        <v>0</v>
      </c>
      <c r="I24" s="113">
        <f t="shared" si="1"/>
        <v>0</v>
      </c>
      <c r="L24" s="111"/>
      <c r="M24" s="112"/>
      <c r="N24" s="112"/>
      <c r="P24" s="202"/>
      <c r="Q24" s="204">
        <f t="shared" si="4"/>
        <v>0</v>
      </c>
    </row>
    <row r="25" spans="1:17" s="4" customFormat="1" ht="18" customHeight="1">
      <c r="A25" s="183" t="s">
        <v>77</v>
      </c>
      <c r="B25" s="103">
        <v>16.7</v>
      </c>
      <c r="C25" s="97"/>
      <c r="D25" s="95"/>
      <c r="E25" s="96"/>
      <c r="F25" s="102"/>
      <c r="G25" s="102"/>
      <c r="H25" s="98">
        <f t="shared" si="3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>
        <f t="shared" si="4"/>
        <v>0</v>
      </c>
    </row>
    <row r="26" spans="1:17" s="4" customFormat="1" ht="18" customHeight="1">
      <c r="A26" s="183" t="s">
        <v>78</v>
      </c>
      <c r="B26" s="109">
        <v>16.9</v>
      </c>
      <c r="C26" s="100"/>
      <c r="D26" s="95"/>
      <c r="E26" s="96"/>
      <c r="F26" s="97"/>
      <c r="G26" s="97"/>
      <c r="H26" s="98">
        <f t="shared" si="3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837500</v>
      </c>
      <c r="P26" s="202"/>
      <c r="Q26" s="204">
        <f t="shared" si="4"/>
        <v>0</v>
      </c>
    </row>
    <row r="27" spans="1:17" s="4" customFormat="1" ht="18" customHeight="1">
      <c r="A27" s="183" t="s">
        <v>61</v>
      </c>
      <c r="B27" s="103">
        <v>19.8</v>
      </c>
      <c r="C27" s="104"/>
      <c r="D27" s="95"/>
      <c r="E27" s="96"/>
      <c r="F27" s="97"/>
      <c r="G27" s="97"/>
      <c r="H27" s="98">
        <f t="shared" si="3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>
        <f t="shared" si="4"/>
        <v>0</v>
      </c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6200000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57421875" style="8" customWidth="1"/>
    <col min="14" max="14" width="12.421875" style="8" customWidth="1"/>
    <col min="15" max="15" width="7.57421875" style="8" customWidth="1"/>
    <col min="16" max="16384" width="9.140625" style="8" customWidth="1"/>
  </cols>
  <sheetData>
    <row r="1" spans="2:14" s="4" customFormat="1" ht="43.5" customHeight="1">
      <c r="B1" s="276" t="s">
        <v>92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2:14" s="4" customFormat="1" ht="29.25" customHeight="1">
      <c r="B2" s="277" t="s">
        <v>152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</row>
    <row r="4" spans="1:14" s="99" customFormat="1" ht="18" customHeight="1">
      <c r="A4" s="183" t="s">
        <v>81</v>
      </c>
      <c r="B4" s="93">
        <v>19.6</v>
      </c>
      <c r="C4" s="97">
        <v>40</v>
      </c>
      <c r="D4" s="104">
        <v>30</v>
      </c>
      <c r="E4" s="102"/>
      <c r="F4" s="97">
        <v>1</v>
      </c>
      <c r="G4" s="94">
        <v>10</v>
      </c>
      <c r="H4" s="98">
        <f aca="true" t="shared" si="0" ref="H4:H11">N4+I4</f>
        <v>1675000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1625000</v>
      </c>
    </row>
    <row r="5" spans="1:14" s="99" customFormat="1" ht="18" customHeight="1">
      <c r="A5" s="183" t="s">
        <v>125</v>
      </c>
      <c r="B5" s="93">
        <v>21.2</v>
      </c>
      <c r="C5" s="102">
        <v>38</v>
      </c>
      <c r="D5" s="95">
        <v>37</v>
      </c>
      <c r="E5" s="96"/>
      <c r="F5" s="97">
        <v>2</v>
      </c>
      <c r="G5" s="97">
        <v>8</v>
      </c>
      <c r="H5" s="98">
        <f t="shared" si="0"/>
        <v>1350000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1300000</v>
      </c>
    </row>
    <row r="6" spans="1:14" s="99" customFormat="1" ht="18" customHeight="1">
      <c r="A6" s="183" t="s">
        <v>77</v>
      </c>
      <c r="B6" s="103">
        <v>16.7</v>
      </c>
      <c r="C6" s="97">
        <v>34</v>
      </c>
      <c r="D6" s="95">
        <v>34</v>
      </c>
      <c r="E6" s="96"/>
      <c r="F6" s="102">
        <v>3</v>
      </c>
      <c r="G6" s="102">
        <v>6</v>
      </c>
      <c r="H6" s="98">
        <f t="shared" si="0"/>
        <v>1025000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975000</v>
      </c>
    </row>
    <row r="7" spans="1:18" s="99" customFormat="1" ht="18" customHeight="1">
      <c r="A7" s="183" t="s">
        <v>60</v>
      </c>
      <c r="B7" s="93">
        <v>5.8</v>
      </c>
      <c r="C7" s="97">
        <v>33</v>
      </c>
      <c r="D7" s="104">
        <v>33</v>
      </c>
      <c r="E7" s="102"/>
      <c r="F7" s="97">
        <v>4</v>
      </c>
      <c r="G7" s="97">
        <v>5</v>
      </c>
      <c r="H7" s="98">
        <f t="shared" si="0"/>
        <v>830000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780000</v>
      </c>
      <c r="O7" s="106"/>
      <c r="P7" s="106"/>
      <c r="Q7" s="106"/>
      <c r="R7" s="107"/>
    </row>
    <row r="8" spans="1:14" s="99" customFormat="1" ht="18" customHeight="1">
      <c r="A8" s="183" t="s">
        <v>54</v>
      </c>
      <c r="B8" s="93">
        <v>8.7</v>
      </c>
      <c r="C8" s="97">
        <v>33</v>
      </c>
      <c r="D8" s="95">
        <v>35</v>
      </c>
      <c r="E8" s="96">
        <v>2.24</v>
      </c>
      <c r="F8" s="97">
        <v>5</v>
      </c>
      <c r="G8" s="97">
        <v>4</v>
      </c>
      <c r="H8" s="98">
        <f t="shared" si="0"/>
        <v>1090000</v>
      </c>
      <c r="I8" s="113">
        <f t="shared" si="1"/>
        <v>440000</v>
      </c>
      <c r="J8" s="118" t="s">
        <v>12</v>
      </c>
      <c r="K8" s="119"/>
      <c r="L8" s="120"/>
      <c r="M8" s="101">
        <v>4</v>
      </c>
      <c r="N8" s="98">
        <f>N12*10%</f>
        <v>650000</v>
      </c>
    </row>
    <row r="9" spans="1:14" s="99" customFormat="1" ht="18" customHeight="1">
      <c r="A9" s="183" t="s">
        <v>84</v>
      </c>
      <c r="B9" s="109">
        <v>26.8</v>
      </c>
      <c r="C9" s="100">
        <v>32</v>
      </c>
      <c r="D9" s="104">
        <v>35</v>
      </c>
      <c r="E9" s="102"/>
      <c r="F9" s="108">
        <v>6</v>
      </c>
      <c r="G9" s="108">
        <v>3</v>
      </c>
      <c r="H9" s="98">
        <f t="shared" si="0"/>
        <v>570000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520000</v>
      </c>
    </row>
    <row r="10" spans="1:14" s="99" customFormat="1" ht="18" customHeight="1">
      <c r="A10" s="183" t="s">
        <v>61</v>
      </c>
      <c r="B10" s="103">
        <v>19.8</v>
      </c>
      <c r="C10" s="104">
        <v>31</v>
      </c>
      <c r="D10" s="95">
        <v>35</v>
      </c>
      <c r="E10" s="96"/>
      <c r="F10" s="97">
        <v>7</v>
      </c>
      <c r="G10" s="97">
        <v>2</v>
      </c>
      <c r="H10" s="98">
        <f t="shared" si="0"/>
        <v>440000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390000</v>
      </c>
    </row>
    <row r="11" spans="1:14" s="99" customFormat="1" ht="18" customHeight="1">
      <c r="A11" s="183" t="s">
        <v>59</v>
      </c>
      <c r="B11" s="93">
        <v>16.2</v>
      </c>
      <c r="C11" s="97">
        <v>30</v>
      </c>
      <c r="D11" s="95">
        <v>37</v>
      </c>
      <c r="E11" s="96"/>
      <c r="F11" s="97">
        <v>8</v>
      </c>
      <c r="G11" s="97">
        <v>1</v>
      </c>
      <c r="H11" s="98">
        <f t="shared" si="0"/>
        <v>310000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260000</v>
      </c>
    </row>
    <row r="12" spans="1:14" s="99" customFormat="1" ht="18" customHeight="1">
      <c r="A12" s="183" t="s">
        <v>71</v>
      </c>
      <c r="B12" s="93">
        <v>17.6</v>
      </c>
      <c r="C12" s="97">
        <v>30</v>
      </c>
      <c r="D12" s="95">
        <v>35</v>
      </c>
      <c r="E12" s="96"/>
      <c r="F12" s="94"/>
      <c r="G12" s="97"/>
      <c r="H12" s="98">
        <f aca="true" t="shared" si="2" ref="H12:H27">I12</f>
        <v>50000</v>
      </c>
      <c r="I12" s="113">
        <f t="shared" si="1"/>
        <v>50000</v>
      </c>
      <c r="J12" s="122" t="s">
        <v>3</v>
      </c>
      <c r="K12" s="119"/>
      <c r="L12" s="120"/>
      <c r="M12" s="101"/>
      <c r="N12" s="110">
        <v>6500000</v>
      </c>
    </row>
    <row r="13" spans="1:14" s="99" customFormat="1" ht="18" customHeight="1">
      <c r="A13" s="183" t="s">
        <v>58</v>
      </c>
      <c r="B13" s="109">
        <v>9.7</v>
      </c>
      <c r="C13" s="100">
        <v>29</v>
      </c>
      <c r="D13" s="95">
        <v>31</v>
      </c>
      <c r="E13" s="96"/>
      <c r="F13" s="97"/>
      <c r="G13" s="97"/>
      <c r="H13" s="98">
        <f t="shared" si="2"/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390000</v>
      </c>
    </row>
    <row r="14" spans="1:14" s="99" customFormat="1" ht="18" customHeight="1">
      <c r="A14" s="183" t="s">
        <v>53</v>
      </c>
      <c r="B14" s="93">
        <v>22.9</v>
      </c>
      <c r="C14" s="97">
        <v>29</v>
      </c>
      <c r="D14" s="104">
        <v>37</v>
      </c>
      <c r="E14" s="102"/>
      <c r="F14" s="97"/>
      <c r="G14" s="97"/>
      <c r="H14" s="98">
        <f t="shared" si="2"/>
        <v>50000</v>
      </c>
      <c r="I14" s="113">
        <f t="shared" si="1"/>
        <v>50000</v>
      </c>
      <c r="J14" s="194"/>
      <c r="K14" s="186"/>
      <c r="L14" s="186"/>
      <c r="M14" s="195"/>
      <c r="N14" s="196"/>
    </row>
    <row r="15" spans="1:14" s="99" customFormat="1" ht="18" customHeight="1">
      <c r="A15" s="183" t="s">
        <v>73</v>
      </c>
      <c r="B15" s="93">
        <v>21.4</v>
      </c>
      <c r="C15" s="97">
        <v>28</v>
      </c>
      <c r="D15" s="104">
        <v>38</v>
      </c>
      <c r="E15" s="102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</row>
    <row r="16" spans="1:9" s="99" customFormat="1" ht="18" customHeight="1">
      <c r="A16" s="184" t="s">
        <v>82</v>
      </c>
      <c r="B16" s="93">
        <v>33</v>
      </c>
      <c r="C16" s="100">
        <v>28</v>
      </c>
      <c r="D16" s="104">
        <v>42</v>
      </c>
      <c r="E16" s="102"/>
      <c r="F16" s="102"/>
      <c r="G16" s="102"/>
      <c r="H16" s="98">
        <f t="shared" si="2"/>
        <v>50000</v>
      </c>
      <c r="I16" s="113">
        <f t="shared" si="1"/>
        <v>50000</v>
      </c>
    </row>
    <row r="17" spans="1:18" s="99" customFormat="1" ht="18" customHeight="1">
      <c r="A17" s="184" t="s">
        <v>75</v>
      </c>
      <c r="B17" s="93">
        <v>9.3</v>
      </c>
      <c r="C17" s="100">
        <v>25</v>
      </c>
      <c r="D17" s="95">
        <v>34</v>
      </c>
      <c r="E17" s="96"/>
      <c r="F17" s="102"/>
      <c r="G17" s="102"/>
      <c r="H17" s="98">
        <f t="shared" si="2"/>
        <v>50000</v>
      </c>
      <c r="I17" s="113">
        <f t="shared" si="1"/>
        <v>50000</v>
      </c>
      <c r="O17" s="106"/>
      <c r="P17" s="106"/>
      <c r="Q17" s="106"/>
      <c r="R17" s="107"/>
    </row>
    <row r="18" spans="1:18" s="99" customFormat="1" ht="18" customHeight="1">
      <c r="A18" s="183" t="s">
        <v>80</v>
      </c>
      <c r="B18" s="93">
        <v>19.3</v>
      </c>
      <c r="C18" s="102">
        <v>15</v>
      </c>
      <c r="D18" s="95">
        <v>41</v>
      </c>
      <c r="E18" s="96"/>
      <c r="F18" s="97"/>
      <c r="G18" s="97"/>
      <c r="H18" s="98">
        <f t="shared" si="2"/>
        <v>50000</v>
      </c>
      <c r="I18" s="113">
        <f t="shared" si="1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107"/>
      <c r="Q18" s="107"/>
      <c r="R18" s="107"/>
    </row>
    <row r="19" spans="1:18" s="99" customFormat="1" ht="18" customHeight="1">
      <c r="A19" s="183" t="s">
        <v>55</v>
      </c>
      <c r="B19" s="93">
        <v>14.2</v>
      </c>
      <c r="C19" s="97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1300000</v>
      </c>
      <c r="O19" s="107"/>
      <c r="P19" s="107"/>
      <c r="Q19" s="107"/>
      <c r="R19" s="107"/>
    </row>
    <row r="20" spans="1:14" s="4" customFormat="1" ht="18" customHeight="1">
      <c r="A20" s="183" t="s">
        <v>78</v>
      </c>
      <c r="B20" s="109">
        <v>16.9</v>
      </c>
      <c r="C20" s="100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975000</v>
      </c>
    </row>
    <row r="21" spans="1:14" s="4" customFormat="1" ht="18" customHeight="1">
      <c r="A21" s="183" t="s">
        <v>86</v>
      </c>
      <c r="B21" s="103">
        <v>18.5</v>
      </c>
      <c r="C21" s="100"/>
      <c r="D21" s="95"/>
      <c r="E21" s="96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650000</v>
      </c>
    </row>
    <row r="22" spans="1:14" s="4" customFormat="1" ht="18" customHeight="1">
      <c r="A22" s="183" t="s">
        <v>76</v>
      </c>
      <c r="B22" s="93"/>
      <c r="C22" s="94"/>
      <c r="D22" s="95"/>
      <c r="E22" s="96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325000</v>
      </c>
    </row>
    <row r="23" spans="1:14" s="4" customFormat="1" ht="18" customHeight="1">
      <c r="A23" s="183" t="s">
        <v>74</v>
      </c>
      <c r="B23" s="93"/>
      <c r="C23" s="97"/>
      <c r="D23" s="95"/>
      <c r="E23" s="108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</row>
    <row r="24" spans="1:14" s="4" customFormat="1" ht="18" customHeight="1">
      <c r="A24" s="183" t="s">
        <v>79</v>
      </c>
      <c r="B24" s="103"/>
      <c r="C24" s="97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</row>
    <row r="25" spans="1:14" s="4" customFormat="1" ht="18" customHeight="1">
      <c r="A25" s="183" t="s">
        <v>72</v>
      </c>
      <c r="B25" s="93"/>
      <c r="C25" s="97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</row>
    <row r="26" spans="1:14" s="4" customFormat="1" ht="18" customHeight="1">
      <c r="A26" s="183" t="s">
        <v>83</v>
      </c>
      <c r="B26" s="93"/>
      <c r="C26" s="97"/>
      <c r="D26" s="104"/>
      <c r="E26" s="102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N4*67%</f>
        <v>1088750</v>
      </c>
    </row>
    <row r="27" spans="1:14" s="4" customFormat="1" ht="18" customHeight="1">
      <c r="A27" s="184" t="s">
        <v>85</v>
      </c>
      <c r="B27" s="93"/>
      <c r="C27" s="97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536250</v>
      </c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7640000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57421875" style="8" customWidth="1"/>
    <col min="14" max="14" width="12.421875" style="8" customWidth="1"/>
    <col min="15" max="15" width="7.57421875" style="8" customWidth="1"/>
    <col min="16" max="16384" width="9.140625" style="8" customWidth="1"/>
  </cols>
  <sheetData>
    <row r="1" spans="2:14" s="4" customFormat="1" ht="43.5" customHeight="1">
      <c r="B1" s="276" t="s">
        <v>89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2:14" s="4" customFormat="1" ht="29.25" customHeight="1">
      <c r="B2" s="277" t="s">
        <v>91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</row>
    <row r="4" spans="1:14" s="99" customFormat="1" ht="18" customHeight="1">
      <c r="A4" s="183" t="s">
        <v>125</v>
      </c>
      <c r="B4" s="93">
        <v>21.2</v>
      </c>
      <c r="C4" s="102">
        <v>16</v>
      </c>
      <c r="D4" s="95"/>
      <c r="E4" s="96">
        <v>1.44</v>
      </c>
      <c r="F4" s="97">
        <v>1</v>
      </c>
      <c r="G4" s="94">
        <v>10</v>
      </c>
      <c r="H4" s="98">
        <f aca="true" t="shared" si="0" ref="H4:H11">N4+I4</f>
        <v>1600000</v>
      </c>
      <c r="I4" s="113">
        <f>IF(E4&gt;0,$N$13,0)+IF(C4&gt;0,50000,0)+IF(C4&lt;0,50000,0)</f>
        <v>350000</v>
      </c>
      <c r="J4" s="115" t="s">
        <v>8</v>
      </c>
      <c r="K4" s="116"/>
      <c r="L4" s="117"/>
      <c r="M4" s="105">
        <v>10</v>
      </c>
      <c r="N4" s="98">
        <f>N12*25%</f>
        <v>1250000</v>
      </c>
    </row>
    <row r="5" spans="1:14" s="99" customFormat="1" ht="18" customHeight="1">
      <c r="A5" s="183" t="s">
        <v>73</v>
      </c>
      <c r="B5" s="93">
        <v>21.4</v>
      </c>
      <c r="C5" s="97">
        <v>5</v>
      </c>
      <c r="D5" s="104"/>
      <c r="E5" s="102"/>
      <c r="F5" s="97">
        <v>2</v>
      </c>
      <c r="G5" s="97">
        <v>8</v>
      </c>
      <c r="H5" s="98">
        <f t="shared" si="0"/>
        <v>1050000</v>
      </c>
      <c r="I5" s="113">
        <f aca="true" t="shared" si="1" ref="I5:I27">IF(E5&gt;0,$N$13,0)+IF(C5&gt;0,50000,0)+IF(C5&lt;0,50000,0)</f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</row>
    <row r="6" spans="1:14" s="99" customFormat="1" ht="18" customHeight="1">
      <c r="A6" s="183" t="s">
        <v>71</v>
      </c>
      <c r="B6" s="93">
        <v>17.6</v>
      </c>
      <c r="C6" s="97">
        <v>3</v>
      </c>
      <c r="D6" s="95"/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</row>
    <row r="7" spans="1:18" s="99" customFormat="1" ht="18" customHeight="1">
      <c r="A7" s="183" t="s">
        <v>61</v>
      </c>
      <c r="B7" s="103">
        <v>19.8</v>
      </c>
      <c r="C7" s="104">
        <v>-12</v>
      </c>
      <c r="D7" s="95"/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106"/>
      <c r="Q7" s="106"/>
      <c r="R7" s="107"/>
    </row>
    <row r="8" spans="1:14" s="99" customFormat="1" ht="18" customHeight="1">
      <c r="A8" s="183" t="s">
        <v>78</v>
      </c>
      <c r="B8" s="109">
        <v>16.9</v>
      </c>
      <c r="C8" s="100">
        <v>-19</v>
      </c>
      <c r="D8" s="95"/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</row>
    <row r="9" spans="1:14" s="99" customFormat="1" ht="18" customHeight="1">
      <c r="A9" s="183" t="s">
        <v>58</v>
      </c>
      <c r="B9" s="109">
        <v>9.7</v>
      </c>
      <c r="C9" s="100"/>
      <c r="D9" s="95"/>
      <c r="E9" s="96"/>
      <c r="F9" s="108">
        <v>6</v>
      </c>
      <c r="G9" s="108">
        <v>3</v>
      </c>
      <c r="H9" s="98">
        <f t="shared" si="0"/>
        <v>400000</v>
      </c>
      <c r="I9" s="113">
        <f t="shared" si="1"/>
        <v>0</v>
      </c>
      <c r="J9" s="118" t="s">
        <v>13</v>
      </c>
      <c r="K9" s="119"/>
      <c r="L9" s="120"/>
      <c r="M9" s="101">
        <v>3</v>
      </c>
      <c r="N9" s="98">
        <f>N12*8%</f>
        <v>400000</v>
      </c>
    </row>
    <row r="10" spans="1:14" s="99" customFormat="1" ht="18" customHeight="1">
      <c r="A10" s="183" t="s">
        <v>76</v>
      </c>
      <c r="B10" s="93"/>
      <c r="C10" s="94"/>
      <c r="D10" s="95"/>
      <c r="E10" s="96"/>
      <c r="F10" s="97">
        <v>7</v>
      </c>
      <c r="G10" s="97">
        <v>2</v>
      </c>
      <c r="H10" s="98">
        <f t="shared" si="0"/>
        <v>300000</v>
      </c>
      <c r="I10" s="113">
        <f t="shared" si="1"/>
        <v>0</v>
      </c>
      <c r="J10" s="118" t="s">
        <v>14</v>
      </c>
      <c r="K10" s="119"/>
      <c r="L10" s="120"/>
      <c r="M10" s="101">
        <v>2</v>
      </c>
      <c r="N10" s="98">
        <f>N12*6%</f>
        <v>300000</v>
      </c>
    </row>
    <row r="11" spans="1:14" s="99" customFormat="1" ht="18" customHeight="1">
      <c r="A11" s="184" t="s">
        <v>75</v>
      </c>
      <c r="B11" s="93">
        <v>9.3</v>
      </c>
      <c r="C11" s="100"/>
      <c r="D11" s="95"/>
      <c r="E11" s="96"/>
      <c r="F11" s="97">
        <v>8</v>
      </c>
      <c r="G11" s="97">
        <v>1</v>
      </c>
      <c r="H11" s="98">
        <f t="shared" si="0"/>
        <v>200000</v>
      </c>
      <c r="I11" s="113">
        <f t="shared" si="1"/>
        <v>0</v>
      </c>
      <c r="J11" s="118" t="s">
        <v>15</v>
      </c>
      <c r="K11" s="119"/>
      <c r="L11" s="120"/>
      <c r="M11" s="101">
        <v>1</v>
      </c>
      <c r="N11" s="98">
        <f>N12*4%</f>
        <v>200000</v>
      </c>
    </row>
    <row r="12" spans="1:14" s="99" customFormat="1" ht="18" customHeight="1">
      <c r="A12" s="183" t="s">
        <v>54</v>
      </c>
      <c r="B12" s="93">
        <v>8.7</v>
      </c>
      <c r="C12" s="97"/>
      <c r="D12" s="95"/>
      <c r="E12" s="96"/>
      <c r="F12" s="94"/>
      <c r="G12" s="97"/>
      <c r="H12" s="98">
        <f aca="true" t="shared" si="2" ref="H12:H27">I12</f>
        <v>0</v>
      </c>
      <c r="I12" s="113">
        <f t="shared" si="1"/>
        <v>0</v>
      </c>
      <c r="J12" s="122" t="s">
        <v>3</v>
      </c>
      <c r="K12" s="119"/>
      <c r="L12" s="120"/>
      <c r="M12" s="101"/>
      <c r="N12" s="110">
        <v>5000000</v>
      </c>
    </row>
    <row r="13" spans="1:14" s="99" customFormat="1" ht="18" customHeight="1">
      <c r="A13" s="183" t="s">
        <v>77</v>
      </c>
      <c r="B13" s="103">
        <v>16.7</v>
      </c>
      <c r="C13" s="97"/>
      <c r="D13" s="95"/>
      <c r="E13" s="108"/>
      <c r="F13" s="97"/>
      <c r="G13" s="97"/>
      <c r="H13" s="98">
        <f t="shared" si="2"/>
        <v>0</v>
      </c>
      <c r="I13" s="113">
        <f t="shared" si="1"/>
        <v>0</v>
      </c>
      <c r="J13" s="185" t="s">
        <v>88</v>
      </c>
      <c r="K13" s="186"/>
      <c r="L13" s="187"/>
      <c r="M13" s="188">
        <v>1</v>
      </c>
      <c r="N13" s="189">
        <f>N10</f>
        <v>300000</v>
      </c>
    </row>
    <row r="14" spans="1:14" s="99" customFormat="1" ht="18" customHeight="1">
      <c r="A14" s="183" t="s">
        <v>74</v>
      </c>
      <c r="B14" s="93"/>
      <c r="C14" s="97"/>
      <c r="D14" s="95"/>
      <c r="E14" s="96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</row>
    <row r="15" spans="1:14" s="99" customFormat="1" ht="18" customHeight="1">
      <c r="A15" s="183" t="s">
        <v>79</v>
      </c>
      <c r="B15" s="103"/>
      <c r="C15" s="97"/>
      <c r="D15" s="95"/>
      <c r="E15" s="96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</row>
    <row r="16" spans="1:9" s="99" customFormat="1" ht="18" customHeight="1">
      <c r="A16" s="183" t="s">
        <v>80</v>
      </c>
      <c r="B16" s="93"/>
      <c r="C16" s="102"/>
      <c r="D16" s="95"/>
      <c r="E16" s="96"/>
      <c r="F16" s="102"/>
      <c r="G16" s="102"/>
      <c r="H16" s="98">
        <f t="shared" si="2"/>
        <v>0</v>
      </c>
      <c r="I16" s="113">
        <f t="shared" si="1"/>
        <v>0</v>
      </c>
    </row>
    <row r="17" spans="1:18" s="99" customFormat="1" ht="18" customHeight="1">
      <c r="A17" s="183" t="s">
        <v>59</v>
      </c>
      <c r="B17" s="93"/>
      <c r="C17" s="97"/>
      <c r="D17" s="104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106"/>
      <c r="Q17" s="106"/>
      <c r="R17" s="107"/>
    </row>
    <row r="18" spans="1:18" s="99" customFormat="1" ht="18" customHeight="1">
      <c r="A18" s="183" t="s">
        <v>81</v>
      </c>
      <c r="B18" s="93"/>
      <c r="C18" s="97"/>
      <c r="D18" s="104"/>
      <c r="E18" s="102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107"/>
      <c r="Q18" s="107"/>
      <c r="R18" s="107"/>
    </row>
    <row r="19" spans="1:18" s="99" customFormat="1" ht="18" customHeight="1">
      <c r="A19" s="184" t="s">
        <v>82</v>
      </c>
      <c r="B19" s="93"/>
      <c r="C19" s="100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N14*20%</f>
        <v>0</v>
      </c>
      <c r="O19" s="107"/>
      <c r="P19" s="107"/>
      <c r="Q19" s="107"/>
      <c r="R19" s="107"/>
    </row>
    <row r="20" spans="1:14" s="4" customFormat="1" ht="18" customHeight="1">
      <c r="A20" s="183" t="s">
        <v>55</v>
      </c>
      <c r="B20" s="93">
        <v>14.2</v>
      </c>
      <c r="C20" s="97"/>
      <c r="D20" s="95"/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N14*15%</f>
        <v>0</v>
      </c>
    </row>
    <row r="21" spans="1:14" s="4" customFormat="1" ht="18" customHeight="1">
      <c r="A21" s="183" t="s">
        <v>60</v>
      </c>
      <c r="B21" s="93">
        <v>5.9</v>
      </c>
      <c r="C21" s="97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N14*10%</f>
        <v>0</v>
      </c>
    </row>
    <row r="22" spans="1:14" s="4" customFormat="1" ht="18" customHeight="1">
      <c r="A22" s="183" t="s">
        <v>53</v>
      </c>
      <c r="B22" s="93">
        <v>22</v>
      </c>
      <c r="C22" s="97"/>
      <c r="D22" s="104"/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N14*5%</f>
        <v>0</v>
      </c>
    </row>
    <row r="23" spans="1:14" s="4" customFormat="1" ht="18" customHeight="1">
      <c r="A23" s="183" t="s">
        <v>72</v>
      </c>
      <c r="B23" s="93"/>
      <c r="C23" s="97"/>
      <c r="D23" s="104"/>
      <c r="E23" s="102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</row>
    <row r="24" spans="1:14" s="4" customFormat="1" ht="18" customHeight="1">
      <c r="A24" s="183" t="s">
        <v>83</v>
      </c>
      <c r="B24" s="93"/>
      <c r="C24" s="97"/>
      <c r="D24" s="104"/>
      <c r="E24" s="102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</row>
    <row r="25" spans="1:14" s="4" customFormat="1" ht="18" customHeight="1">
      <c r="A25" s="183" t="s">
        <v>84</v>
      </c>
      <c r="B25" s="109">
        <v>28.8</v>
      </c>
      <c r="C25" s="100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</row>
    <row r="26" spans="1:14" s="4" customFormat="1" ht="18" customHeight="1">
      <c r="A26" s="184" t="s">
        <v>85</v>
      </c>
      <c r="B26" s="93"/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N6*67%</f>
        <v>502500.00000000006</v>
      </c>
    </row>
    <row r="27" spans="1:14" s="4" customFormat="1" ht="18" customHeight="1">
      <c r="A27" s="183" t="s">
        <v>86</v>
      </c>
      <c r="B27" s="103">
        <v>18.5</v>
      </c>
      <c r="C27" s="100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N6*33%</f>
        <v>247500</v>
      </c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5550000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57421875" style="8" customWidth="1"/>
    <col min="14" max="14" width="12.421875" style="8" customWidth="1"/>
    <col min="15" max="15" width="7.57421875" style="8" customWidth="1"/>
    <col min="16" max="16384" width="9.140625" style="8" customWidth="1"/>
  </cols>
  <sheetData>
    <row r="1" spans="2:14" s="4" customFormat="1" ht="43.5" customHeight="1">
      <c r="B1" s="276" t="s">
        <v>87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2:14" s="4" customFormat="1" ht="29.25" customHeight="1">
      <c r="B2" s="277" t="s">
        <v>90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</row>
    <row r="4" spans="1:14" s="99" customFormat="1" ht="18" customHeight="1">
      <c r="A4" s="183" t="s">
        <v>73</v>
      </c>
      <c r="B4" s="93">
        <v>21.4</v>
      </c>
      <c r="C4" s="97">
        <v>32</v>
      </c>
      <c r="D4" s="95"/>
      <c r="E4" s="96"/>
      <c r="F4" s="97">
        <v>1</v>
      </c>
      <c r="G4" s="94">
        <v>10</v>
      </c>
      <c r="H4" s="98">
        <f>N4+I4</f>
        <v>1300000</v>
      </c>
      <c r="I4" s="113">
        <f>IF(E4&gt;0,$N$13,0)+IF(C4&gt;0,50000,0)+IF(C12&lt;0,50000,0)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</row>
    <row r="5" spans="1:14" s="99" customFormat="1" ht="18" customHeight="1">
      <c r="A5" s="184" t="s">
        <v>75</v>
      </c>
      <c r="B5" s="93">
        <v>9.3</v>
      </c>
      <c r="C5" s="100">
        <v>27</v>
      </c>
      <c r="D5" s="95"/>
      <c r="E5" s="96"/>
      <c r="F5" s="97">
        <v>2</v>
      </c>
      <c r="G5" s="97">
        <v>8</v>
      </c>
      <c r="H5" s="98">
        <f aca="true" t="shared" si="0" ref="H5:H11">N5+I5</f>
        <v>1050000</v>
      </c>
      <c r="I5" s="113">
        <f aca="true" t="shared" si="1" ref="I5:I11">IF(E5&gt;0,$N$13,0)+IF(C5&gt;0,50000,0)+IF(C13&lt;0,50000,0)</f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</row>
    <row r="6" spans="1:14" s="99" customFormat="1" ht="18" customHeight="1">
      <c r="A6" s="183" t="s">
        <v>58</v>
      </c>
      <c r="B6" s="109">
        <v>9.7</v>
      </c>
      <c r="C6" s="100">
        <v>24</v>
      </c>
      <c r="D6" s="95"/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</row>
    <row r="7" spans="1:18" s="99" customFormat="1" ht="18" customHeight="1">
      <c r="A7" s="183" t="s">
        <v>86</v>
      </c>
      <c r="B7" s="103">
        <v>18.5</v>
      </c>
      <c r="C7" s="100">
        <v>24</v>
      </c>
      <c r="D7" s="95"/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106"/>
      <c r="Q7" s="106"/>
      <c r="R7" s="107"/>
    </row>
    <row r="8" spans="1:14" s="99" customFormat="1" ht="18" customHeight="1">
      <c r="A8" s="183" t="s">
        <v>125</v>
      </c>
      <c r="B8" s="93">
        <v>21.2</v>
      </c>
      <c r="C8" s="102">
        <v>24</v>
      </c>
      <c r="D8" s="95"/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</row>
    <row r="9" spans="1:14" s="99" customFormat="1" ht="18" customHeight="1">
      <c r="A9" s="183" t="s">
        <v>77</v>
      </c>
      <c r="B9" s="103">
        <v>16.7</v>
      </c>
      <c r="C9" s="97">
        <v>23</v>
      </c>
      <c r="D9" s="95"/>
      <c r="E9" s="108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</row>
    <row r="10" spans="1:14" s="99" customFormat="1" ht="18" customHeight="1">
      <c r="A10" s="183" t="s">
        <v>53</v>
      </c>
      <c r="B10" s="93">
        <v>22</v>
      </c>
      <c r="C10" s="97">
        <v>23</v>
      </c>
      <c r="D10" s="95"/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</row>
    <row r="11" spans="1:14" s="99" customFormat="1" ht="18" customHeight="1">
      <c r="A11" s="183" t="s">
        <v>61</v>
      </c>
      <c r="B11" s="103">
        <v>19.8</v>
      </c>
      <c r="C11" s="104">
        <v>22</v>
      </c>
      <c r="D11" s="95"/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</row>
    <row r="12" spans="1:14" s="99" customFormat="1" ht="18" customHeight="1">
      <c r="A12" s="183" t="s">
        <v>71</v>
      </c>
      <c r="B12" s="93">
        <v>17.6</v>
      </c>
      <c r="C12" s="97">
        <v>21</v>
      </c>
      <c r="D12" s="95"/>
      <c r="E12" s="96"/>
      <c r="F12" s="94"/>
      <c r="G12" s="97"/>
      <c r="H12" s="98">
        <f>I12</f>
        <v>50000</v>
      </c>
      <c r="I12" s="113">
        <f>IF(E12&gt;0,$N$13,0)+IF(C12&gt;0,50000,0)+IF(C12&lt;0,50000,0)</f>
        <v>50000</v>
      </c>
      <c r="J12" s="122" t="s">
        <v>3</v>
      </c>
      <c r="K12" s="119"/>
      <c r="L12" s="120"/>
      <c r="M12" s="101"/>
      <c r="N12" s="110">
        <v>5000000</v>
      </c>
    </row>
    <row r="13" spans="1:14" s="99" customFormat="1" ht="18" customHeight="1">
      <c r="A13" s="183" t="s">
        <v>60</v>
      </c>
      <c r="B13" s="93">
        <v>5.9</v>
      </c>
      <c r="C13" s="97">
        <v>19</v>
      </c>
      <c r="D13" s="95"/>
      <c r="E13" s="96"/>
      <c r="F13" s="97"/>
      <c r="G13" s="97"/>
      <c r="H13" s="98">
        <f aca="true" t="shared" si="2" ref="H13:H27">I13</f>
        <v>50000</v>
      </c>
      <c r="I13" s="113">
        <f aca="true" t="shared" si="3" ref="I13:I27">IF(E13&gt;0,$N$13,0)+IF(C13&gt;0,50000,0)+IF(C13&lt;0,50000,0)</f>
        <v>50000</v>
      </c>
      <c r="J13" s="185" t="s">
        <v>88</v>
      </c>
      <c r="K13" s="186"/>
      <c r="L13" s="187"/>
      <c r="M13" s="188">
        <v>1</v>
      </c>
      <c r="N13" s="189">
        <f>N10</f>
        <v>300000</v>
      </c>
    </row>
    <row r="14" spans="1:14" s="99" customFormat="1" ht="18" customHeight="1">
      <c r="A14" s="183" t="s">
        <v>55</v>
      </c>
      <c r="B14" s="93">
        <v>14.2</v>
      </c>
      <c r="C14" s="97">
        <v>19</v>
      </c>
      <c r="D14" s="95"/>
      <c r="E14" s="96"/>
      <c r="F14" s="97"/>
      <c r="G14" s="97"/>
      <c r="H14" s="98">
        <f t="shared" si="2"/>
        <v>50000</v>
      </c>
      <c r="I14" s="113">
        <f t="shared" si="3"/>
        <v>50000</v>
      </c>
      <c r="J14" s="194"/>
      <c r="K14" s="186"/>
      <c r="L14" s="186"/>
      <c r="M14" s="195"/>
      <c r="N14" s="196"/>
    </row>
    <row r="15" spans="1:14" s="99" customFormat="1" ht="18" customHeight="1">
      <c r="A15" s="183" t="s">
        <v>54</v>
      </c>
      <c r="B15" s="93">
        <v>8.7</v>
      </c>
      <c r="C15" s="97">
        <v>18</v>
      </c>
      <c r="D15" s="95"/>
      <c r="E15" s="96"/>
      <c r="F15" s="97"/>
      <c r="G15" s="97"/>
      <c r="H15" s="98">
        <f t="shared" si="2"/>
        <v>50000</v>
      </c>
      <c r="I15" s="113">
        <f t="shared" si="3"/>
        <v>50000</v>
      </c>
      <c r="J15" s="190"/>
      <c r="K15" s="191"/>
      <c r="L15" s="191"/>
      <c r="M15" s="192"/>
      <c r="N15" s="193"/>
    </row>
    <row r="16" spans="1:9" s="99" customFormat="1" ht="18" customHeight="1">
      <c r="A16" s="183" t="s">
        <v>84</v>
      </c>
      <c r="B16" s="109">
        <v>28.8</v>
      </c>
      <c r="C16" s="100">
        <v>16</v>
      </c>
      <c r="D16" s="104"/>
      <c r="E16" s="102"/>
      <c r="F16" s="102"/>
      <c r="G16" s="102"/>
      <c r="H16" s="98">
        <f t="shared" si="2"/>
        <v>50000</v>
      </c>
      <c r="I16" s="113">
        <f t="shared" si="3"/>
        <v>50000</v>
      </c>
    </row>
    <row r="17" spans="1:18" s="99" customFormat="1" ht="18" customHeight="1">
      <c r="A17" s="183" t="s">
        <v>76</v>
      </c>
      <c r="B17" s="93"/>
      <c r="C17" s="94"/>
      <c r="D17" s="104"/>
      <c r="E17" s="102"/>
      <c r="F17" s="102"/>
      <c r="G17" s="102"/>
      <c r="H17" s="98">
        <f t="shared" si="2"/>
        <v>0</v>
      </c>
      <c r="I17" s="113">
        <f t="shared" si="3"/>
        <v>0</v>
      </c>
      <c r="O17" s="106"/>
      <c r="P17" s="106"/>
      <c r="Q17" s="106"/>
      <c r="R17" s="107"/>
    </row>
    <row r="18" spans="1:18" s="99" customFormat="1" ht="18" customHeight="1">
      <c r="A18" s="183" t="s">
        <v>74</v>
      </c>
      <c r="B18" s="93"/>
      <c r="C18" s="97"/>
      <c r="D18" s="95"/>
      <c r="E18" s="96"/>
      <c r="F18" s="97"/>
      <c r="G18" s="97"/>
      <c r="H18" s="98">
        <f t="shared" si="2"/>
        <v>0</v>
      </c>
      <c r="I18" s="113">
        <f t="shared" si="3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107"/>
      <c r="Q18" s="107"/>
      <c r="R18" s="107"/>
    </row>
    <row r="19" spans="1:18" s="99" customFormat="1" ht="18" customHeight="1">
      <c r="A19" s="183" t="s">
        <v>78</v>
      </c>
      <c r="B19" s="109"/>
      <c r="C19" s="100"/>
      <c r="D19" s="95"/>
      <c r="E19" s="96"/>
      <c r="F19" s="97"/>
      <c r="G19" s="97"/>
      <c r="H19" s="98">
        <f t="shared" si="2"/>
        <v>0</v>
      </c>
      <c r="I19" s="113">
        <f t="shared" si="3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N14*20%</f>
        <v>0</v>
      </c>
      <c r="O19" s="107"/>
      <c r="P19" s="107"/>
      <c r="Q19" s="107"/>
      <c r="R19" s="107"/>
    </row>
    <row r="20" spans="1:14" s="4" customFormat="1" ht="18" customHeight="1">
      <c r="A20" s="183" t="s">
        <v>79</v>
      </c>
      <c r="B20" s="103"/>
      <c r="C20" s="97"/>
      <c r="D20" s="104"/>
      <c r="E20" s="102"/>
      <c r="F20" s="102"/>
      <c r="G20" s="102"/>
      <c r="H20" s="98">
        <f t="shared" si="2"/>
        <v>0</v>
      </c>
      <c r="I20" s="113">
        <f t="shared" si="3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N14*15%</f>
        <v>0</v>
      </c>
    </row>
    <row r="21" spans="1:14" s="4" customFormat="1" ht="18" customHeight="1">
      <c r="A21" s="183" t="s">
        <v>80</v>
      </c>
      <c r="B21" s="93"/>
      <c r="C21" s="102"/>
      <c r="D21" s="104"/>
      <c r="E21" s="102"/>
      <c r="F21" s="102"/>
      <c r="G21" s="102"/>
      <c r="H21" s="98">
        <f t="shared" si="2"/>
        <v>0</v>
      </c>
      <c r="I21" s="113">
        <f t="shared" si="3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N14*10%</f>
        <v>0</v>
      </c>
    </row>
    <row r="22" spans="1:14" s="4" customFormat="1" ht="18" customHeight="1">
      <c r="A22" s="183" t="s">
        <v>59</v>
      </c>
      <c r="B22" s="93"/>
      <c r="C22" s="97"/>
      <c r="D22" s="104"/>
      <c r="E22" s="102"/>
      <c r="F22" s="102"/>
      <c r="G22" s="102"/>
      <c r="H22" s="98">
        <f t="shared" si="2"/>
        <v>0</v>
      </c>
      <c r="I22" s="113">
        <f t="shared" si="3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N14*5%</f>
        <v>0</v>
      </c>
    </row>
    <row r="23" spans="1:14" s="4" customFormat="1" ht="18" customHeight="1">
      <c r="A23" s="183" t="s">
        <v>81</v>
      </c>
      <c r="B23" s="93"/>
      <c r="C23" s="97"/>
      <c r="D23" s="104"/>
      <c r="E23" s="102"/>
      <c r="F23" s="102"/>
      <c r="G23" s="102"/>
      <c r="H23" s="98">
        <f t="shared" si="2"/>
        <v>0</v>
      </c>
      <c r="I23" s="113">
        <f t="shared" si="3"/>
        <v>0</v>
      </c>
      <c r="L23" s="111"/>
      <c r="M23" s="112"/>
      <c r="N23" s="112"/>
    </row>
    <row r="24" spans="1:14" s="4" customFormat="1" ht="18" customHeight="1">
      <c r="A24" s="184" t="s">
        <v>82</v>
      </c>
      <c r="B24" s="93"/>
      <c r="C24" s="100"/>
      <c r="D24" s="104"/>
      <c r="E24" s="102"/>
      <c r="F24" s="102"/>
      <c r="G24" s="102"/>
      <c r="H24" s="98">
        <f t="shared" si="2"/>
        <v>0</v>
      </c>
      <c r="I24" s="113">
        <f t="shared" si="3"/>
        <v>0</v>
      </c>
      <c r="L24" s="111"/>
      <c r="M24" s="112"/>
      <c r="N24" s="112"/>
    </row>
    <row r="25" spans="1:14" s="4" customFormat="1" ht="18" customHeight="1">
      <c r="A25" s="183" t="s">
        <v>72</v>
      </c>
      <c r="B25" s="93"/>
      <c r="C25" s="97"/>
      <c r="D25" s="104"/>
      <c r="E25" s="102"/>
      <c r="F25" s="102"/>
      <c r="G25" s="102"/>
      <c r="H25" s="98">
        <f t="shared" si="2"/>
        <v>0</v>
      </c>
      <c r="I25" s="113">
        <f t="shared" si="3"/>
        <v>0</v>
      </c>
      <c r="J25" s="102" t="s">
        <v>19</v>
      </c>
      <c r="K25" s="102" t="s">
        <v>5</v>
      </c>
      <c r="L25" s="102"/>
      <c r="M25" s="98" t="s">
        <v>17</v>
      </c>
      <c r="N25" s="98"/>
    </row>
    <row r="26" spans="1:14" s="4" customFormat="1" ht="18" customHeight="1">
      <c r="A26" s="183" t="s">
        <v>83</v>
      </c>
      <c r="B26" s="93"/>
      <c r="C26" s="97"/>
      <c r="D26" s="95"/>
      <c r="E26" s="96"/>
      <c r="F26" s="97"/>
      <c r="G26" s="97"/>
      <c r="H26" s="98">
        <f t="shared" si="2"/>
        <v>0</v>
      </c>
      <c r="I26" s="113">
        <f t="shared" si="3"/>
        <v>0</v>
      </c>
      <c r="J26" s="102">
        <v>1</v>
      </c>
      <c r="K26" s="102" t="s">
        <v>21</v>
      </c>
      <c r="L26" s="102">
        <v>10</v>
      </c>
      <c r="M26" s="98" t="s">
        <v>21</v>
      </c>
      <c r="N26" s="98">
        <f>N6*67%</f>
        <v>502500.00000000006</v>
      </c>
    </row>
    <row r="27" spans="1:14" s="4" customFormat="1" ht="18" customHeight="1">
      <c r="A27" s="184" t="s">
        <v>85</v>
      </c>
      <c r="B27" s="93"/>
      <c r="C27" s="97"/>
      <c r="D27" s="95"/>
      <c r="E27" s="96"/>
      <c r="F27" s="97"/>
      <c r="G27" s="97"/>
      <c r="H27" s="98">
        <f t="shared" si="2"/>
        <v>0</v>
      </c>
      <c r="I27" s="113">
        <f t="shared" si="3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N6*33%</f>
        <v>247500</v>
      </c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5650000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L33"/>
  <sheetViews>
    <sheetView zoomScalePageLayoutView="0" workbookViewId="0" topLeftCell="B1">
      <selection activeCell="U27" sqref="U27:U28"/>
    </sheetView>
  </sheetViews>
  <sheetFormatPr defaultColWidth="9.140625" defaultRowHeight="12.75"/>
  <cols>
    <col min="1" max="1" width="4.00390625" style="29" hidden="1" customWidth="1"/>
    <col min="2" max="2" width="25.00390625" style="29" customWidth="1"/>
    <col min="3" max="3" width="15.140625" style="46" customWidth="1"/>
    <col min="4" max="11" width="3.8515625" style="46" customWidth="1"/>
    <col min="12" max="28" width="3.28125" style="37" customWidth="1"/>
    <col min="29" max="31" width="3.28125" style="37" hidden="1" customWidth="1"/>
    <col min="32" max="32" width="4.7109375" style="29" customWidth="1"/>
    <col min="33" max="33" width="4.7109375" style="29" hidden="1" customWidth="1"/>
    <col min="34" max="34" width="6.00390625" style="29" hidden="1" customWidth="1"/>
    <col min="35" max="35" width="4.7109375" style="29" hidden="1" customWidth="1"/>
    <col min="36" max="39" width="4.7109375" style="29" customWidth="1"/>
    <col min="40" max="16384" width="9.140625" style="29" customWidth="1"/>
  </cols>
  <sheetData>
    <row r="1" spans="3:31" ht="24.75" customHeight="1">
      <c r="C1" s="42" t="s">
        <v>63</v>
      </c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2:36" s="30" customFormat="1" ht="54" customHeight="1">
      <c r="B2" s="31"/>
      <c r="C2" s="44" t="s">
        <v>29</v>
      </c>
      <c r="D2" s="32" t="s">
        <v>64</v>
      </c>
      <c r="E2" s="32" t="s">
        <v>62</v>
      </c>
      <c r="F2" s="32" t="s">
        <v>121</v>
      </c>
      <c r="G2" s="32" t="s">
        <v>120</v>
      </c>
      <c r="H2" s="32" t="s">
        <v>119</v>
      </c>
      <c r="I2" s="32" t="s">
        <v>118</v>
      </c>
      <c r="J2" s="32" t="s">
        <v>117</v>
      </c>
      <c r="K2" s="32" t="s">
        <v>116</v>
      </c>
      <c r="L2" s="32" t="s">
        <v>114</v>
      </c>
      <c r="M2" s="32" t="s">
        <v>112</v>
      </c>
      <c r="N2" s="32" t="s">
        <v>111</v>
      </c>
      <c r="O2" s="32" t="s">
        <v>110</v>
      </c>
      <c r="P2" s="32" t="s">
        <v>109</v>
      </c>
      <c r="Q2" s="32" t="s">
        <v>108</v>
      </c>
      <c r="R2" s="32" t="s">
        <v>106</v>
      </c>
      <c r="S2" s="32" t="s">
        <v>105</v>
      </c>
      <c r="T2" s="32" t="s">
        <v>104</v>
      </c>
      <c r="U2" s="32" t="s">
        <v>103</v>
      </c>
      <c r="V2" s="32" t="s">
        <v>102</v>
      </c>
      <c r="W2" s="32" t="s">
        <v>101</v>
      </c>
      <c r="X2" s="32" t="s">
        <v>100</v>
      </c>
      <c r="Y2" s="32" t="s">
        <v>98</v>
      </c>
      <c r="Z2" s="32" t="s">
        <v>97</v>
      </c>
      <c r="AA2" s="32" t="s">
        <v>96</v>
      </c>
      <c r="AB2" s="32" t="s">
        <v>95</v>
      </c>
      <c r="AC2" s="32" t="s">
        <v>94</v>
      </c>
      <c r="AD2" s="32" t="s">
        <v>93</v>
      </c>
      <c r="AE2" s="32" t="s">
        <v>123</v>
      </c>
      <c r="AF2" s="32" t="s">
        <v>188</v>
      </c>
      <c r="AG2" s="32" t="s">
        <v>30</v>
      </c>
      <c r="AH2" s="32" t="s">
        <v>31</v>
      </c>
      <c r="AI2" s="32" t="s">
        <v>32</v>
      </c>
      <c r="AJ2" s="32" t="s">
        <v>69</v>
      </c>
    </row>
    <row r="3" spans="2:38" ht="15">
      <c r="B3" s="82" t="s">
        <v>132</v>
      </c>
      <c r="C3" s="81">
        <f aca="true" t="shared" si="0" ref="C3:C26">(SUM(D3:AE3)+AG3*37)/AH3</f>
        <v>32.22222222222222</v>
      </c>
      <c r="D3" s="83"/>
      <c r="E3" s="83">
        <v>30</v>
      </c>
      <c r="F3" s="83">
        <v>36</v>
      </c>
      <c r="G3" s="255">
        <v>28</v>
      </c>
      <c r="H3" s="83">
        <v>30</v>
      </c>
      <c r="I3" s="83">
        <v>31</v>
      </c>
      <c r="J3" s="83">
        <v>28</v>
      </c>
      <c r="K3" s="83">
        <v>37</v>
      </c>
      <c r="L3" s="255" t="s">
        <v>283</v>
      </c>
      <c r="M3" s="83"/>
      <c r="N3" s="83"/>
      <c r="O3" s="83">
        <v>31</v>
      </c>
      <c r="P3" s="83">
        <v>26</v>
      </c>
      <c r="Q3" s="83">
        <v>37</v>
      </c>
      <c r="R3" s="255">
        <v>34</v>
      </c>
      <c r="S3" s="83">
        <v>35</v>
      </c>
      <c r="T3" s="83">
        <v>27</v>
      </c>
      <c r="U3" s="83"/>
      <c r="V3" s="83">
        <v>34</v>
      </c>
      <c r="W3" s="242" t="s">
        <v>268</v>
      </c>
      <c r="X3" s="83">
        <v>37</v>
      </c>
      <c r="Y3" s="83">
        <v>34</v>
      </c>
      <c r="Z3" s="83">
        <v>30</v>
      </c>
      <c r="AA3" s="242" t="s">
        <v>282</v>
      </c>
      <c r="AB3" s="83">
        <v>35</v>
      </c>
      <c r="AC3" s="83"/>
      <c r="AD3" s="83"/>
      <c r="AE3" s="160"/>
      <c r="AF3" s="169">
        <f aca="true" t="shared" si="1" ref="AF3:AF26">COUNTIF(D3:AE3,"&gt;0")</f>
        <v>18</v>
      </c>
      <c r="AG3" s="166">
        <f aca="true" t="shared" si="2" ref="AG3:AG26">IF(AF3&lt;19,18-AF3,0)</f>
        <v>0</v>
      </c>
      <c r="AH3" s="84">
        <f aca="true" t="shared" si="3" ref="AH3:AH26">SUM(AF3:AG3)</f>
        <v>18</v>
      </c>
      <c r="AI3" s="84">
        <f aca="true" t="shared" si="4" ref="AI3:AI26">LARGE(L3:AD3,1)</f>
        <v>37</v>
      </c>
      <c r="AJ3" s="163">
        <f aca="true" t="shared" si="5" ref="AJ3:AJ26">LARGE(B3:AH3,1)</f>
        <v>37</v>
      </c>
      <c r="AL3" s="29">
        <f>IF(AF3&gt;18,"OBS",0)</f>
        <v>0</v>
      </c>
    </row>
    <row r="4" spans="2:38" s="33" customFormat="1" ht="15">
      <c r="B4" s="80" t="s">
        <v>147</v>
      </c>
      <c r="C4" s="81">
        <f t="shared" si="0"/>
        <v>32.5</v>
      </c>
      <c r="D4" s="85"/>
      <c r="E4" s="85">
        <v>34</v>
      </c>
      <c r="F4" s="85">
        <v>41</v>
      </c>
      <c r="G4" s="85">
        <v>31</v>
      </c>
      <c r="H4" s="85">
        <v>24</v>
      </c>
      <c r="I4" s="85">
        <v>33</v>
      </c>
      <c r="J4" s="85">
        <v>34</v>
      </c>
      <c r="K4" s="85">
        <v>33</v>
      </c>
      <c r="L4" s="85">
        <v>32</v>
      </c>
      <c r="M4" s="85">
        <v>32</v>
      </c>
      <c r="N4" s="85">
        <v>32</v>
      </c>
      <c r="O4" s="85"/>
      <c r="P4" s="85"/>
      <c r="Q4" s="85"/>
      <c r="R4" s="85">
        <v>33</v>
      </c>
      <c r="S4" s="85"/>
      <c r="T4" s="85">
        <v>35</v>
      </c>
      <c r="U4" s="85"/>
      <c r="V4" s="85">
        <v>29</v>
      </c>
      <c r="W4" s="85">
        <v>32</v>
      </c>
      <c r="X4" s="85">
        <v>33</v>
      </c>
      <c r="Y4" s="85">
        <v>32</v>
      </c>
      <c r="Z4" s="85">
        <v>33</v>
      </c>
      <c r="AA4" s="85">
        <v>32</v>
      </c>
      <c r="AB4" s="85"/>
      <c r="AC4" s="85"/>
      <c r="AD4" s="85"/>
      <c r="AE4" s="161"/>
      <c r="AF4" s="170">
        <f t="shared" si="1"/>
        <v>18</v>
      </c>
      <c r="AG4" s="167">
        <f t="shared" si="2"/>
        <v>0</v>
      </c>
      <c r="AH4" s="86">
        <f t="shared" si="3"/>
        <v>18</v>
      </c>
      <c r="AI4" s="86">
        <f t="shared" si="4"/>
        <v>35</v>
      </c>
      <c r="AJ4" s="164">
        <f t="shared" si="5"/>
        <v>41</v>
      </c>
      <c r="AL4" s="29">
        <f aca="true" t="shared" si="6" ref="AL4:AL26">IF(AF4&gt;18,"OBS",0)</f>
        <v>0</v>
      </c>
    </row>
    <row r="5" spans="2:38" ht="15">
      <c r="B5" s="82" t="s">
        <v>130</v>
      </c>
      <c r="C5" s="81">
        <f t="shared" si="0"/>
        <v>32.888888888888886</v>
      </c>
      <c r="D5" s="85"/>
      <c r="E5" s="85">
        <v>37</v>
      </c>
      <c r="F5" s="85">
        <v>33</v>
      </c>
      <c r="G5" s="173">
        <v>28</v>
      </c>
      <c r="H5" s="85">
        <v>32</v>
      </c>
      <c r="I5" s="243" t="s">
        <v>267</v>
      </c>
      <c r="J5" s="173" t="s">
        <v>282</v>
      </c>
      <c r="K5" s="85">
        <v>35</v>
      </c>
      <c r="L5" s="85">
        <v>29</v>
      </c>
      <c r="M5" s="85">
        <v>32</v>
      </c>
      <c r="N5" s="173">
        <v>33</v>
      </c>
      <c r="O5" s="85">
        <v>37</v>
      </c>
      <c r="P5" s="85"/>
      <c r="Q5" s="85">
        <v>25</v>
      </c>
      <c r="R5" s="85">
        <v>34</v>
      </c>
      <c r="S5" s="85">
        <v>35</v>
      </c>
      <c r="T5" s="85">
        <v>37</v>
      </c>
      <c r="U5" s="173">
        <v>30</v>
      </c>
      <c r="V5" s="85">
        <v>39</v>
      </c>
      <c r="W5" s="243" t="s">
        <v>282</v>
      </c>
      <c r="X5" s="243" t="s">
        <v>268</v>
      </c>
      <c r="Y5" s="85">
        <v>32</v>
      </c>
      <c r="Z5" s="243" t="s">
        <v>268</v>
      </c>
      <c r="AA5" s="85">
        <v>30</v>
      </c>
      <c r="AB5" s="85">
        <v>34</v>
      </c>
      <c r="AC5" s="85"/>
      <c r="AD5" s="85"/>
      <c r="AE5" s="161"/>
      <c r="AF5" s="170">
        <f t="shared" si="1"/>
        <v>18</v>
      </c>
      <c r="AG5" s="167">
        <f t="shared" si="2"/>
        <v>0</v>
      </c>
      <c r="AH5" s="86">
        <f t="shared" si="3"/>
        <v>18</v>
      </c>
      <c r="AI5" s="86">
        <f t="shared" si="4"/>
        <v>39</v>
      </c>
      <c r="AJ5" s="164">
        <f t="shared" si="5"/>
        <v>39</v>
      </c>
      <c r="AL5" s="29">
        <f t="shared" si="6"/>
        <v>0</v>
      </c>
    </row>
    <row r="6" spans="2:38" ht="15">
      <c r="B6" s="80" t="s">
        <v>144</v>
      </c>
      <c r="C6" s="81">
        <f t="shared" si="0"/>
        <v>33.333333333333336</v>
      </c>
      <c r="D6" s="85"/>
      <c r="E6" s="278" t="s">
        <v>282</v>
      </c>
      <c r="F6" s="85">
        <v>36</v>
      </c>
      <c r="G6" s="85">
        <v>25</v>
      </c>
      <c r="H6" s="85">
        <v>22</v>
      </c>
      <c r="I6" s="85">
        <v>34</v>
      </c>
      <c r="J6" s="85">
        <v>35</v>
      </c>
      <c r="K6" s="85"/>
      <c r="L6" s="85">
        <v>37</v>
      </c>
      <c r="M6" s="243" t="s">
        <v>268</v>
      </c>
      <c r="N6" s="85">
        <v>37</v>
      </c>
      <c r="O6" s="85"/>
      <c r="P6" s="85">
        <v>32</v>
      </c>
      <c r="Q6" s="85">
        <v>36</v>
      </c>
      <c r="R6" s="85">
        <v>34</v>
      </c>
      <c r="S6" s="85">
        <v>33</v>
      </c>
      <c r="T6" s="85">
        <v>37</v>
      </c>
      <c r="U6" s="85">
        <v>31</v>
      </c>
      <c r="V6" s="85">
        <v>35</v>
      </c>
      <c r="W6" s="243" t="s">
        <v>269</v>
      </c>
      <c r="X6" s="85">
        <v>37</v>
      </c>
      <c r="Y6" s="85">
        <v>33</v>
      </c>
      <c r="Z6" s="85">
        <v>29</v>
      </c>
      <c r="AA6" s="85">
        <v>37</v>
      </c>
      <c r="AB6" s="243" t="s">
        <v>283</v>
      </c>
      <c r="AC6" s="85"/>
      <c r="AD6" s="85"/>
      <c r="AE6" s="161"/>
      <c r="AF6" s="170">
        <f t="shared" si="1"/>
        <v>18</v>
      </c>
      <c r="AG6" s="167">
        <f t="shared" si="2"/>
        <v>0</v>
      </c>
      <c r="AH6" s="86">
        <f t="shared" si="3"/>
        <v>18</v>
      </c>
      <c r="AI6" s="86">
        <f t="shared" si="4"/>
        <v>37</v>
      </c>
      <c r="AJ6" s="164">
        <f t="shared" si="5"/>
        <v>37</v>
      </c>
      <c r="AL6" s="29">
        <f t="shared" si="6"/>
        <v>0</v>
      </c>
    </row>
    <row r="7" spans="2:38" s="35" customFormat="1" ht="15">
      <c r="B7" s="82" t="s">
        <v>133</v>
      </c>
      <c r="C7" s="81">
        <f t="shared" si="0"/>
        <v>33.44444444444444</v>
      </c>
      <c r="D7" s="85"/>
      <c r="E7" s="173">
        <v>37</v>
      </c>
      <c r="F7" s="173"/>
      <c r="G7" s="173">
        <v>26</v>
      </c>
      <c r="H7" s="85">
        <v>35</v>
      </c>
      <c r="I7" s="85">
        <v>35</v>
      </c>
      <c r="J7" s="85">
        <v>32</v>
      </c>
      <c r="K7" s="173">
        <v>36</v>
      </c>
      <c r="L7" s="85">
        <v>33</v>
      </c>
      <c r="M7" s="173"/>
      <c r="N7" s="85"/>
      <c r="O7" s="85">
        <v>30</v>
      </c>
      <c r="P7" s="85">
        <v>31</v>
      </c>
      <c r="Q7" s="173">
        <v>30</v>
      </c>
      <c r="R7" s="85">
        <v>34</v>
      </c>
      <c r="S7" s="173"/>
      <c r="T7" s="85"/>
      <c r="U7" s="85">
        <v>35</v>
      </c>
      <c r="V7" s="85">
        <v>34</v>
      </c>
      <c r="W7" s="85"/>
      <c r="X7" s="85">
        <v>34</v>
      </c>
      <c r="Y7" s="85"/>
      <c r="Z7" s="85">
        <v>32</v>
      </c>
      <c r="AA7" s="85"/>
      <c r="AB7" s="85">
        <v>34</v>
      </c>
      <c r="AC7" s="85"/>
      <c r="AD7" s="85"/>
      <c r="AE7" s="161"/>
      <c r="AF7" s="170">
        <f t="shared" si="1"/>
        <v>16</v>
      </c>
      <c r="AG7" s="167">
        <f t="shared" si="2"/>
        <v>2</v>
      </c>
      <c r="AH7" s="86">
        <f t="shared" si="3"/>
        <v>18</v>
      </c>
      <c r="AI7" s="86">
        <f t="shared" si="4"/>
        <v>35</v>
      </c>
      <c r="AJ7" s="164">
        <f t="shared" si="5"/>
        <v>37</v>
      </c>
      <c r="AL7" s="29">
        <f t="shared" si="6"/>
        <v>0</v>
      </c>
    </row>
    <row r="8" spans="2:38" s="35" customFormat="1" ht="15">
      <c r="B8" s="80" t="s">
        <v>145</v>
      </c>
      <c r="C8" s="81">
        <f t="shared" si="0"/>
        <v>33.44444444444444</v>
      </c>
      <c r="D8" s="85"/>
      <c r="E8" s="85">
        <v>35</v>
      </c>
      <c r="F8" s="85"/>
      <c r="G8" s="85"/>
      <c r="H8" s="85"/>
      <c r="I8" s="85"/>
      <c r="J8" s="85"/>
      <c r="K8" s="85">
        <v>34</v>
      </c>
      <c r="L8" s="85">
        <v>31</v>
      </c>
      <c r="M8" s="85"/>
      <c r="N8" s="85"/>
      <c r="O8" s="85">
        <v>29</v>
      </c>
      <c r="P8" s="85"/>
      <c r="Q8" s="85">
        <v>28</v>
      </c>
      <c r="R8" s="85">
        <v>32</v>
      </c>
      <c r="S8" s="85">
        <v>26</v>
      </c>
      <c r="T8" s="85">
        <v>34</v>
      </c>
      <c r="U8" s="85"/>
      <c r="V8" s="85"/>
      <c r="W8" s="85">
        <v>34</v>
      </c>
      <c r="X8" s="85">
        <v>34</v>
      </c>
      <c r="Y8" s="85">
        <v>34</v>
      </c>
      <c r="Z8" s="85"/>
      <c r="AA8" s="85">
        <v>33</v>
      </c>
      <c r="AB8" s="85">
        <v>33</v>
      </c>
      <c r="AC8" s="85"/>
      <c r="AD8" s="85"/>
      <c r="AE8" s="161"/>
      <c r="AF8" s="170">
        <f t="shared" si="1"/>
        <v>13</v>
      </c>
      <c r="AG8" s="167">
        <f t="shared" si="2"/>
        <v>5</v>
      </c>
      <c r="AH8" s="86">
        <f t="shared" si="3"/>
        <v>18</v>
      </c>
      <c r="AI8" s="86">
        <f t="shared" si="4"/>
        <v>34</v>
      </c>
      <c r="AJ8" s="164">
        <f t="shared" si="5"/>
        <v>35</v>
      </c>
      <c r="AL8" s="29">
        <f t="shared" si="6"/>
        <v>0</v>
      </c>
    </row>
    <row r="9" spans="2:38" s="35" customFormat="1" ht="15">
      <c r="B9" s="80" t="s">
        <v>128</v>
      </c>
      <c r="C9" s="81">
        <f t="shared" si="0"/>
        <v>34.333333333333336</v>
      </c>
      <c r="D9" s="85"/>
      <c r="E9" s="85">
        <v>34</v>
      </c>
      <c r="F9" s="85"/>
      <c r="G9" s="85">
        <v>31</v>
      </c>
      <c r="H9" s="85">
        <v>36</v>
      </c>
      <c r="I9" s="85"/>
      <c r="J9" s="85"/>
      <c r="K9" s="85">
        <v>38</v>
      </c>
      <c r="L9" s="85">
        <v>35</v>
      </c>
      <c r="M9" s="85"/>
      <c r="N9" s="85">
        <v>34</v>
      </c>
      <c r="O9" s="85">
        <v>30</v>
      </c>
      <c r="P9" s="85">
        <v>30</v>
      </c>
      <c r="Q9" s="85">
        <v>32</v>
      </c>
      <c r="R9" s="85">
        <v>35</v>
      </c>
      <c r="S9" s="85"/>
      <c r="T9" s="85"/>
      <c r="U9" s="85">
        <v>34</v>
      </c>
      <c r="V9" s="85">
        <v>31</v>
      </c>
      <c r="W9" s="85"/>
      <c r="X9" s="85">
        <v>36</v>
      </c>
      <c r="Y9" s="85">
        <v>38</v>
      </c>
      <c r="Z9" s="85">
        <v>33</v>
      </c>
      <c r="AA9" s="85">
        <v>37</v>
      </c>
      <c r="AB9" s="85">
        <v>37</v>
      </c>
      <c r="AC9" s="85"/>
      <c r="AD9" s="85"/>
      <c r="AE9" s="161"/>
      <c r="AF9" s="170">
        <f t="shared" si="1"/>
        <v>17</v>
      </c>
      <c r="AG9" s="167">
        <f t="shared" si="2"/>
        <v>1</v>
      </c>
      <c r="AH9" s="86">
        <f t="shared" si="3"/>
        <v>18</v>
      </c>
      <c r="AI9" s="86">
        <f t="shared" si="4"/>
        <v>38</v>
      </c>
      <c r="AJ9" s="164">
        <f t="shared" si="5"/>
        <v>38</v>
      </c>
      <c r="AL9" s="29">
        <f t="shared" si="6"/>
        <v>0</v>
      </c>
    </row>
    <row r="10" spans="2:38" ht="15">
      <c r="B10" s="80" t="s">
        <v>139</v>
      </c>
      <c r="C10" s="81">
        <f t="shared" si="0"/>
        <v>35.22222222222222</v>
      </c>
      <c r="D10" s="85"/>
      <c r="E10" s="85">
        <v>39</v>
      </c>
      <c r="F10" s="85">
        <v>39</v>
      </c>
      <c r="G10" s="85">
        <v>28</v>
      </c>
      <c r="H10" s="85">
        <v>31</v>
      </c>
      <c r="I10" s="85"/>
      <c r="J10" s="85"/>
      <c r="K10" s="85">
        <v>32</v>
      </c>
      <c r="L10" s="85">
        <v>40</v>
      </c>
      <c r="M10" s="85"/>
      <c r="N10" s="85"/>
      <c r="O10" s="85"/>
      <c r="P10" s="85"/>
      <c r="Q10" s="85">
        <v>34</v>
      </c>
      <c r="R10" s="85">
        <v>30</v>
      </c>
      <c r="S10" s="85">
        <v>35</v>
      </c>
      <c r="T10" s="85">
        <v>33</v>
      </c>
      <c r="U10" s="85"/>
      <c r="V10" s="85"/>
      <c r="W10" s="85"/>
      <c r="X10" s="85">
        <v>38</v>
      </c>
      <c r="Y10" s="85">
        <v>38</v>
      </c>
      <c r="Z10" s="85">
        <v>32</v>
      </c>
      <c r="AA10" s="85"/>
      <c r="AB10" s="85">
        <v>37</v>
      </c>
      <c r="AC10" s="85"/>
      <c r="AD10" s="85"/>
      <c r="AE10" s="161"/>
      <c r="AF10" s="170">
        <f t="shared" si="1"/>
        <v>14</v>
      </c>
      <c r="AG10" s="167">
        <f t="shared" si="2"/>
        <v>4</v>
      </c>
      <c r="AH10" s="86">
        <f t="shared" si="3"/>
        <v>18</v>
      </c>
      <c r="AI10" s="86">
        <f t="shared" si="4"/>
        <v>40</v>
      </c>
      <c r="AJ10" s="164">
        <f t="shared" si="5"/>
        <v>40</v>
      </c>
      <c r="AL10" s="29">
        <f t="shared" si="6"/>
        <v>0</v>
      </c>
    </row>
    <row r="11" spans="2:38" ht="15">
      <c r="B11" s="82" t="s">
        <v>151</v>
      </c>
      <c r="C11" s="81">
        <f t="shared" si="0"/>
        <v>35.44444444444444</v>
      </c>
      <c r="D11" s="85"/>
      <c r="E11" s="85">
        <v>35</v>
      </c>
      <c r="F11" s="85"/>
      <c r="G11" s="85"/>
      <c r="H11" s="85"/>
      <c r="I11" s="85">
        <v>31</v>
      </c>
      <c r="J11" s="85">
        <v>33</v>
      </c>
      <c r="K11" s="85"/>
      <c r="L11" s="85"/>
      <c r="M11" s="85"/>
      <c r="N11" s="85">
        <v>35</v>
      </c>
      <c r="O11" s="85"/>
      <c r="P11" s="85"/>
      <c r="Q11" s="85">
        <v>35</v>
      </c>
      <c r="R11" s="85">
        <v>36</v>
      </c>
      <c r="S11" s="85"/>
      <c r="T11" s="85">
        <v>38</v>
      </c>
      <c r="U11" s="85"/>
      <c r="V11" s="85"/>
      <c r="W11" s="85">
        <v>33</v>
      </c>
      <c r="X11" s="85"/>
      <c r="Y11" s="85">
        <v>34</v>
      </c>
      <c r="Z11" s="85">
        <v>34</v>
      </c>
      <c r="AA11" s="85">
        <v>35</v>
      </c>
      <c r="AB11" s="85"/>
      <c r="AC11" s="85"/>
      <c r="AD11" s="85"/>
      <c r="AE11" s="161"/>
      <c r="AF11" s="170">
        <f t="shared" si="1"/>
        <v>11</v>
      </c>
      <c r="AG11" s="167">
        <f t="shared" si="2"/>
        <v>7</v>
      </c>
      <c r="AH11" s="86">
        <f t="shared" si="3"/>
        <v>18</v>
      </c>
      <c r="AI11" s="86">
        <f t="shared" si="4"/>
        <v>38</v>
      </c>
      <c r="AJ11" s="164">
        <f t="shared" si="5"/>
        <v>38</v>
      </c>
      <c r="AL11" s="29">
        <f t="shared" si="6"/>
        <v>0</v>
      </c>
    </row>
    <row r="12" spans="2:38" ht="15">
      <c r="B12" s="80" t="s">
        <v>142</v>
      </c>
      <c r="C12" s="81">
        <f t="shared" si="0"/>
        <v>35.5</v>
      </c>
      <c r="D12" s="85"/>
      <c r="E12" s="85">
        <v>35</v>
      </c>
      <c r="F12" s="85">
        <v>38</v>
      </c>
      <c r="G12" s="85">
        <v>35</v>
      </c>
      <c r="H12" s="85">
        <v>36</v>
      </c>
      <c r="I12" s="85"/>
      <c r="J12" s="85"/>
      <c r="K12" s="85">
        <v>37</v>
      </c>
      <c r="L12" s="85">
        <v>35</v>
      </c>
      <c r="M12" s="85">
        <v>39</v>
      </c>
      <c r="N12" s="85">
        <v>35</v>
      </c>
      <c r="O12" s="85">
        <v>35</v>
      </c>
      <c r="P12" s="85">
        <v>25</v>
      </c>
      <c r="Q12" s="85">
        <v>37</v>
      </c>
      <c r="R12" s="85"/>
      <c r="S12" s="85">
        <v>40</v>
      </c>
      <c r="T12" s="85"/>
      <c r="U12" s="85">
        <v>33</v>
      </c>
      <c r="V12" s="85">
        <v>35</v>
      </c>
      <c r="W12" s="85"/>
      <c r="X12" s="85">
        <v>33</v>
      </c>
      <c r="Y12" s="85"/>
      <c r="Z12" s="85"/>
      <c r="AA12" s="85"/>
      <c r="AB12" s="85"/>
      <c r="AC12" s="85"/>
      <c r="AD12" s="85"/>
      <c r="AE12" s="161"/>
      <c r="AF12" s="170">
        <f t="shared" si="1"/>
        <v>15</v>
      </c>
      <c r="AG12" s="167">
        <f t="shared" si="2"/>
        <v>3</v>
      </c>
      <c r="AH12" s="86">
        <f t="shared" si="3"/>
        <v>18</v>
      </c>
      <c r="AI12" s="86">
        <f t="shared" si="4"/>
        <v>40</v>
      </c>
      <c r="AJ12" s="164">
        <f t="shared" si="5"/>
        <v>40</v>
      </c>
      <c r="AL12" s="29">
        <f t="shared" si="6"/>
        <v>0</v>
      </c>
    </row>
    <row r="13" spans="2:38" ht="15">
      <c r="B13" s="80" t="s">
        <v>134</v>
      </c>
      <c r="C13" s="81">
        <f t="shared" si="0"/>
        <v>35.666666666666664</v>
      </c>
      <c r="D13" s="85"/>
      <c r="E13" s="85">
        <v>33</v>
      </c>
      <c r="F13" s="85"/>
      <c r="G13" s="85"/>
      <c r="H13" s="85">
        <v>32</v>
      </c>
      <c r="I13" s="85"/>
      <c r="J13" s="85"/>
      <c r="K13" s="85"/>
      <c r="L13" s="85">
        <v>36</v>
      </c>
      <c r="M13" s="85"/>
      <c r="N13" s="85"/>
      <c r="O13" s="85"/>
      <c r="P13" s="85"/>
      <c r="Q13" s="85">
        <v>37</v>
      </c>
      <c r="R13" s="85"/>
      <c r="S13" s="85"/>
      <c r="T13" s="85"/>
      <c r="U13" s="85"/>
      <c r="V13" s="85">
        <v>33</v>
      </c>
      <c r="W13" s="85">
        <v>37</v>
      </c>
      <c r="X13" s="85"/>
      <c r="Y13" s="85">
        <v>32</v>
      </c>
      <c r="Z13" s="85">
        <v>32</v>
      </c>
      <c r="AA13" s="85">
        <v>37</v>
      </c>
      <c r="AB13" s="85"/>
      <c r="AC13" s="85"/>
      <c r="AD13" s="85"/>
      <c r="AE13" s="161"/>
      <c r="AF13" s="170">
        <f t="shared" si="1"/>
        <v>9</v>
      </c>
      <c r="AG13" s="167">
        <f t="shared" si="2"/>
        <v>9</v>
      </c>
      <c r="AH13" s="86">
        <f t="shared" si="3"/>
        <v>18</v>
      </c>
      <c r="AI13" s="86">
        <f t="shared" si="4"/>
        <v>37</v>
      </c>
      <c r="AJ13" s="164">
        <f t="shared" si="5"/>
        <v>37</v>
      </c>
      <c r="AL13" s="29">
        <f t="shared" si="6"/>
        <v>0</v>
      </c>
    </row>
    <row r="14" spans="2:38" ht="15">
      <c r="B14" s="80" t="s">
        <v>140</v>
      </c>
      <c r="C14" s="81">
        <f t="shared" si="0"/>
        <v>36.111111111111114</v>
      </c>
      <c r="D14" s="85"/>
      <c r="E14" s="85">
        <v>37</v>
      </c>
      <c r="F14" s="85">
        <v>44</v>
      </c>
      <c r="G14" s="85"/>
      <c r="H14" s="85"/>
      <c r="I14" s="85">
        <v>38</v>
      </c>
      <c r="J14" s="85">
        <v>35</v>
      </c>
      <c r="K14" s="85">
        <v>36</v>
      </c>
      <c r="L14" s="85">
        <v>34</v>
      </c>
      <c r="M14" s="85"/>
      <c r="N14" s="85"/>
      <c r="O14" s="85"/>
      <c r="P14" s="85">
        <v>33</v>
      </c>
      <c r="Q14" s="85"/>
      <c r="R14" s="85"/>
      <c r="S14" s="85"/>
      <c r="T14" s="85"/>
      <c r="U14" s="85"/>
      <c r="V14" s="85"/>
      <c r="W14" s="85"/>
      <c r="X14" s="85"/>
      <c r="Y14" s="85">
        <v>38</v>
      </c>
      <c r="Z14" s="85">
        <v>36</v>
      </c>
      <c r="AA14" s="85">
        <v>30</v>
      </c>
      <c r="AB14" s="85">
        <v>30</v>
      </c>
      <c r="AC14" s="85"/>
      <c r="AD14" s="85"/>
      <c r="AE14" s="161"/>
      <c r="AF14" s="170">
        <f t="shared" si="1"/>
        <v>11</v>
      </c>
      <c r="AG14" s="167">
        <f t="shared" si="2"/>
        <v>7</v>
      </c>
      <c r="AH14" s="86">
        <f t="shared" si="3"/>
        <v>18</v>
      </c>
      <c r="AI14" s="86">
        <f t="shared" si="4"/>
        <v>38</v>
      </c>
      <c r="AJ14" s="164">
        <f t="shared" si="5"/>
        <v>44</v>
      </c>
      <c r="AL14" s="29">
        <f t="shared" si="6"/>
        <v>0</v>
      </c>
    </row>
    <row r="15" spans="2:38" ht="15">
      <c r="B15" s="80" t="s">
        <v>138</v>
      </c>
      <c r="C15" s="81">
        <f t="shared" si="0"/>
        <v>36.22222222222222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>
        <v>33</v>
      </c>
      <c r="P15" s="85"/>
      <c r="Q15" s="85">
        <v>35</v>
      </c>
      <c r="R15" s="85"/>
      <c r="S15" s="85"/>
      <c r="T15" s="85">
        <v>35</v>
      </c>
      <c r="U15" s="85">
        <v>35</v>
      </c>
      <c r="V15" s="85"/>
      <c r="W15" s="85"/>
      <c r="X15" s="85">
        <v>39</v>
      </c>
      <c r="Y15" s="85"/>
      <c r="Z15" s="85"/>
      <c r="AA15" s="85">
        <v>37</v>
      </c>
      <c r="AB15" s="85">
        <v>31</v>
      </c>
      <c r="AC15" s="85"/>
      <c r="AD15" s="85"/>
      <c r="AE15" s="161"/>
      <c r="AF15" s="170">
        <f t="shared" si="1"/>
        <v>7</v>
      </c>
      <c r="AG15" s="167">
        <f t="shared" si="2"/>
        <v>11</v>
      </c>
      <c r="AH15" s="86">
        <f t="shared" si="3"/>
        <v>18</v>
      </c>
      <c r="AI15" s="86">
        <f t="shared" si="4"/>
        <v>39</v>
      </c>
      <c r="AJ15" s="164">
        <f t="shared" si="5"/>
        <v>39</v>
      </c>
      <c r="AL15" s="29">
        <f t="shared" si="6"/>
        <v>0</v>
      </c>
    </row>
    <row r="16" spans="2:38" ht="15">
      <c r="B16" s="80" t="s">
        <v>135</v>
      </c>
      <c r="C16" s="81">
        <f t="shared" si="0"/>
        <v>36.55555555555556</v>
      </c>
      <c r="D16" s="85"/>
      <c r="E16" s="85"/>
      <c r="F16" s="85"/>
      <c r="G16" s="85"/>
      <c r="H16" s="85"/>
      <c r="I16" s="85"/>
      <c r="J16" s="85"/>
      <c r="K16" s="85">
        <v>40</v>
      </c>
      <c r="L16" s="85"/>
      <c r="M16" s="85"/>
      <c r="N16" s="85"/>
      <c r="O16" s="85"/>
      <c r="P16" s="85">
        <v>36</v>
      </c>
      <c r="Q16" s="85">
        <v>28</v>
      </c>
      <c r="R16" s="85"/>
      <c r="S16" s="85"/>
      <c r="T16" s="85"/>
      <c r="U16" s="85"/>
      <c r="V16" s="85"/>
      <c r="W16" s="85"/>
      <c r="X16" s="85">
        <v>38</v>
      </c>
      <c r="Y16" s="85">
        <v>40</v>
      </c>
      <c r="Z16" s="85">
        <v>32</v>
      </c>
      <c r="AA16" s="85"/>
      <c r="AB16" s="85"/>
      <c r="AC16" s="85"/>
      <c r="AD16" s="85"/>
      <c r="AE16" s="161"/>
      <c r="AF16" s="170">
        <f t="shared" si="1"/>
        <v>6</v>
      </c>
      <c r="AG16" s="167">
        <f t="shared" si="2"/>
        <v>12</v>
      </c>
      <c r="AH16" s="86">
        <f t="shared" si="3"/>
        <v>18</v>
      </c>
      <c r="AI16" s="86">
        <f t="shared" si="4"/>
        <v>40</v>
      </c>
      <c r="AJ16" s="164">
        <f t="shared" si="5"/>
        <v>40</v>
      </c>
      <c r="AL16" s="29">
        <f t="shared" si="6"/>
        <v>0</v>
      </c>
    </row>
    <row r="17" spans="2:38" ht="15">
      <c r="B17" s="80" t="s">
        <v>131</v>
      </c>
      <c r="C17" s="81">
        <f t="shared" si="0"/>
        <v>36.77777777777778</v>
      </c>
      <c r="D17" s="85"/>
      <c r="E17" s="85">
        <v>38</v>
      </c>
      <c r="F17" s="85"/>
      <c r="G17" s="173"/>
      <c r="H17" s="85">
        <v>38</v>
      </c>
      <c r="I17" s="85"/>
      <c r="J17" s="85">
        <v>39</v>
      </c>
      <c r="K17" s="85">
        <v>31</v>
      </c>
      <c r="L17" s="85">
        <v>45</v>
      </c>
      <c r="M17" s="85"/>
      <c r="N17" s="85">
        <v>34</v>
      </c>
      <c r="O17" s="85"/>
      <c r="P17" s="85">
        <v>34</v>
      </c>
      <c r="Q17" s="85">
        <v>39</v>
      </c>
      <c r="R17" s="85">
        <v>34</v>
      </c>
      <c r="S17" s="85">
        <v>38</v>
      </c>
      <c r="T17" s="85"/>
      <c r="U17" s="85"/>
      <c r="V17" s="85">
        <v>33</v>
      </c>
      <c r="W17" s="85"/>
      <c r="X17" s="85"/>
      <c r="Y17" s="85">
        <v>39</v>
      </c>
      <c r="Z17" s="85"/>
      <c r="AA17" s="85"/>
      <c r="AB17" s="85">
        <v>35</v>
      </c>
      <c r="AC17" s="85"/>
      <c r="AD17" s="85"/>
      <c r="AE17" s="161"/>
      <c r="AF17" s="170">
        <f t="shared" si="1"/>
        <v>13</v>
      </c>
      <c r="AG17" s="167">
        <f t="shared" si="2"/>
        <v>5</v>
      </c>
      <c r="AH17" s="86">
        <f t="shared" si="3"/>
        <v>18</v>
      </c>
      <c r="AI17" s="86">
        <f t="shared" si="4"/>
        <v>45</v>
      </c>
      <c r="AJ17" s="164">
        <f t="shared" si="5"/>
        <v>45</v>
      </c>
      <c r="AL17" s="29">
        <f t="shared" si="6"/>
        <v>0</v>
      </c>
    </row>
    <row r="18" spans="2:38" ht="15">
      <c r="B18" s="82" t="s">
        <v>146</v>
      </c>
      <c r="C18" s="81">
        <f t="shared" si="0"/>
        <v>37</v>
      </c>
      <c r="D18" s="85"/>
      <c r="E18" s="85">
        <v>42</v>
      </c>
      <c r="F18" s="85">
        <v>38</v>
      </c>
      <c r="G18" s="85">
        <v>30</v>
      </c>
      <c r="H18" s="85"/>
      <c r="I18" s="85">
        <v>37</v>
      </c>
      <c r="J18" s="85">
        <v>37</v>
      </c>
      <c r="K18" s="85"/>
      <c r="L18" s="85">
        <v>36</v>
      </c>
      <c r="M18" s="85"/>
      <c r="N18" s="85"/>
      <c r="O18" s="85"/>
      <c r="P18" s="85">
        <v>36</v>
      </c>
      <c r="Q18" s="85"/>
      <c r="R18" s="85">
        <v>32</v>
      </c>
      <c r="S18" s="85">
        <v>39</v>
      </c>
      <c r="T18" s="85">
        <v>38</v>
      </c>
      <c r="U18" s="85">
        <v>39</v>
      </c>
      <c r="V18" s="85"/>
      <c r="W18" s="85"/>
      <c r="X18" s="85"/>
      <c r="Y18" s="85">
        <v>32</v>
      </c>
      <c r="Z18" s="85">
        <v>40</v>
      </c>
      <c r="AA18" s="85">
        <v>42</v>
      </c>
      <c r="AB18" s="85">
        <v>37</v>
      </c>
      <c r="AC18" s="85"/>
      <c r="AD18" s="85"/>
      <c r="AE18" s="161"/>
      <c r="AF18" s="170">
        <f t="shared" si="1"/>
        <v>15</v>
      </c>
      <c r="AG18" s="167">
        <f t="shared" si="2"/>
        <v>3</v>
      </c>
      <c r="AH18" s="86">
        <f t="shared" si="3"/>
        <v>18</v>
      </c>
      <c r="AI18" s="86">
        <f t="shared" si="4"/>
        <v>42</v>
      </c>
      <c r="AJ18" s="164">
        <f t="shared" si="5"/>
        <v>42</v>
      </c>
      <c r="AL18" s="29">
        <f t="shared" si="6"/>
        <v>0</v>
      </c>
    </row>
    <row r="19" spans="2:38" ht="15">
      <c r="B19" s="80" t="s">
        <v>129</v>
      </c>
      <c r="C19" s="81">
        <f t="shared" si="0"/>
        <v>37.05555555555556</v>
      </c>
      <c r="D19" s="85"/>
      <c r="E19" s="85"/>
      <c r="F19" s="85"/>
      <c r="G19" s="173"/>
      <c r="H19" s="85">
        <v>39</v>
      </c>
      <c r="I19" s="173"/>
      <c r="J19" s="85">
        <v>43</v>
      </c>
      <c r="K19" s="85">
        <v>42</v>
      </c>
      <c r="L19" s="85"/>
      <c r="M19" s="173"/>
      <c r="N19" s="85">
        <v>34</v>
      </c>
      <c r="O19" s="85"/>
      <c r="P19" s="85"/>
      <c r="Q19" s="85"/>
      <c r="R19" s="173"/>
      <c r="S19" s="85">
        <v>34</v>
      </c>
      <c r="T19" s="85"/>
      <c r="U19" s="85">
        <v>37</v>
      </c>
      <c r="V19" s="85"/>
      <c r="W19" s="173"/>
      <c r="X19" s="85">
        <v>30</v>
      </c>
      <c r="Y19" s="85">
        <v>38</v>
      </c>
      <c r="Z19" s="85"/>
      <c r="AA19" s="85">
        <v>37</v>
      </c>
      <c r="AB19" s="85"/>
      <c r="AC19" s="173"/>
      <c r="AD19" s="85"/>
      <c r="AE19" s="161"/>
      <c r="AF19" s="170">
        <f t="shared" si="1"/>
        <v>9</v>
      </c>
      <c r="AG19" s="167">
        <f t="shared" si="2"/>
        <v>9</v>
      </c>
      <c r="AH19" s="86">
        <f t="shared" si="3"/>
        <v>18</v>
      </c>
      <c r="AI19" s="86">
        <f t="shared" si="4"/>
        <v>38</v>
      </c>
      <c r="AJ19" s="164">
        <f t="shared" si="5"/>
        <v>43</v>
      </c>
      <c r="AL19" s="29">
        <f t="shared" si="6"/>
        <v>0</v>
      </c>
    </row>
    <row r="20" spans="2:38" ht="15">
      <c r="B20" s="80" t="s">
        <v>148</v>
      </c>
      <c r="C20" s="81">
        <f t="shared" si="0"/>
        <v>37.05555555555556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>
        <v>40</v>
      </c>
      <c r="Z20" s="85">
        <v>35</v>
      </c>
      <c r="AA20" s="85"/>
      <c r="AB20" s="85"/>
      <c r="AC20" s="85"/>
      <c r="AD20" s="85"/>
      <c r="AE20" s="161"/>
      <c r="AF20" s="170">
        <f t="shared" si="1"/>
        <v>2</v>
      </c>
      <c r="AG20" s="167">
        <f t="shared" si="2"/>
        <v>16</v>
      </c>
      <c r="AH20" s="86">
        <f t="shared" si="3"/>
        <v>18</v>
      </c>
      <c r="AI20" s="86">
        <f t="shared" si="4"/>
        <v>40</v>
      </c>
      <c r="AJ20" s="164">
        <f t="shared" si="5"/>
        <v>40</v>
      </c>
      <c r="AL20" s="29">
        <f t="shared" si="6"/>
        <v>0</v>
      </c>
    </row>
    <row r="21" spans="2:38" ht="15">
      <c r="B21" s="80" t="s">
        <v>143</v>
      </c>
      <c r="C21" s="81">
        <f t="shared" si="0"/>
        <v>37.166666666666664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>
        <v>40</v>
      </c>
      <c r="P21" s="85"/>
      <c r="Q21" s="85"/>
      <c r="R21" s="85"/>
      <c r="S21" s="85"/>
      <c r="T21" s="85"/>
      <c r="U21" s="85">
        <v>35</v>
      </c>
      <c r="V21" s="85"/>
      <c r="W21" s="85"/>
      <c r="X21" s="85">
        <v>36</v>
      </c>
      <c r="Y21" s="85"/>
      <c r="Z21" s="85"/>
      <c r="AA21" s="85">
        <v>42</v>
      </c>
      <c r="AB21" s="85">
        <v>35</v>
      </c>
      <c r="AC21" s="85"/>
      <c r="AD21" s="85"/>
      <c r="AE21" s="161"/>
      <c r="AF21" s="170">
        <f t="shared" si="1"/>
        <v>5</v>
      </c>
      <c r="AG21" s="167">
        <f t="shared" si="2"/>
        <v>13</v>
      </c>
      <c r="AH21" s="86">
        <f t="shared" si="3"/>
        <v>18</v>
      </c>
      <c r="AI21" s="86">
        <f t="shared" si="4"/>
        <v>42</v>
      </c>
      <c r="AJ21" s="164">
        <f t="shared" si="5"/>
        <v>42</v>
      </c>
      <c r="AL21" s="29">
        <f t="shared" si="6"/>
        <v>0</v>
      </c>
    </row>
    <row r="22" spans="2:38" ht="15">
      <c r="B22" s="80" t="s">
        <v>141</v>
      </c>
      <c r="C22" s="81">
        <f t="shared" si="0"/>
        <v>37.166666666666664</v>
      </c>
      <c r="D22" s="85"/>
      <c r="E22" s="85"/>
      <c r="F22" s="85"/>
      <c r="G22" s="85"/>
      <c r="H22" s="85"/>
      <c r="I22" s="85"/>
      <c r="J22" s="173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173"/>
      <c r="W22" s="85"/>
      <c r="X22" s="173">
        <v>39</v>
      </c>
      <c r="Y22" s="173"/>
      <c r="Z22" s="173"/>
      <c r="AA22" s="173">
        <v>33</v>
      </c>
      <c r="AB22" s="173">
        <v>42</v>
      </c>
      <c r="AC22" s="85"/>
      <c r="AD22" s="85"/>
      <c r="AE22" s="161"/>
      <c r="AF22" s="170">
        <f t="shared" si="1"/>
        <v>3</v>
      </c>
      <c r="AG22" s="167">
        <f t="shared" si="2"/>
        <v>15</v>
      </c>
      <c r="AH22" s="86">
        <f t="shared" si="3"/>
        <v>18</v>
      </c>
      <c r="AI22" s="86">
        <f t="shared" si="4"/>
        <v>42</v>
      </c>
      <c r="AJ22" s="164">
        <f t="shared" si="5"/>
        <v>42</v>
      </c>
      <c r="AL22" s="29">
        <f t="shared" si="6"/>
        <v>0</v>
      </c>
    </row>
    <row r="23" spans="2:38" ht="15">
      <c r="B23" s="80" t="s">
        <v>136</v>
      </c>
      <c r="C23" s="81">
        <f t="shared" si="0"/>
        <v>37.833333333333336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>
        <v>43</v>
      </c>
      <c r="U23" s="85"/>
      <c r="V23" s="85">
        <v>47</v>
      </c>
      <c r="W23" s="85"/>
      <c r="X23" s="85"/>
      <c r="Y23" s="85">
        <v>37</v>
      </c>
      <c r="Z23" s="85"/>
      <c r="AA23" s="85">
        <v>36</v>
      </c>
      <c r="AB23" s="85"/>
      <c r="AC23" s="85"/>
      <c r="AD23" s="85"/>
      <c r="AE23" s="161"/>
      <c r="AF23" s="170">
        <f t="shared" si="1"/>
        <v>4</v>
      </c>
      <c r="AG23" s="167">
        <f t="shared" si="2"/>
        <v>14</v>
      </c>
      <c r="AH23" s="86">
        <f t="shared" si="3"/>
        <v>18</v>
      </c>
      <c r="AI23" s="86">
        <f t="shared" si="4"/>
        <v>47</v>
      </c>
      <c r="AJ23" s="164">
        <f t="shared" si="5"/>
        <v>47</v>
      </c>
      <c r="AL23" s="29">
        <f t="shared" si="6"/>
        <v>0</v>
      </c>
    </row>
    <row r="24" spans="2:38" ht="15">
      <c r="B24" s="80" t="s">
        <v>137</v>
      </c>
      <c r="C24" s="81">
        <f t="shared" si="0"/>
        <v>37.94444444444444</v>
      </c>
      <c r="D24" s="85"/>
      <c r="E24" s="85">
        <v>39</v>
      </c>
      <c r="F24" s="85"/>
      <c r="G24" s="85">
        <v>31</v>
      </c>
      <c r="H24" s="85">
        <v>34</v>
      </c>
      <c r="I24" s="85">
        <v>36</v>
      </c>
      <c r="J24" s="85">
        <v>38</v>
      </c>
      <c r="K24" s="85"/>
      <c r="L24" s="85">
        <v>40</v>
      </c>
      <c r="M24" s="85"/>
      <c r="N24" s="85"/>
      <c r="O24" s="85">
        <v>35</v>
      </c>
      <c r="P24" s="85"/>
      <c r="Q24" s="85">
        <v>38</v>
      </c>
      <c r="R24" s="85"/>
      <c r="S24" s="85"/>
      <c r="T24" s="85"/>
      <c r="U24" s="85"/>
      <c r="V24" s="85"/>
      <c r="W24" s="85"/>
      <c r="X24" s="85">
        <v>43</v>
      </c>
      <c r="Y24" s="85">
        <v>44</v>
      </c>
      <c r="Z24" s="85">
        <v>37</v>
      </c>
      <c r="AA24" s="85">
        <v>42</v>
      </c>
      <c r="AB24" s="85">
        <v>41</v>
      </c>
      <c r="AC24" s="85"/>
      <c r="AD24" s="85"/>
      <c r="AE24" s="161"/>
      <c r="AF24" s="170">
        <f t="shared" si="1"/>
        <v>13</v>
      </c>
      <c r="AG24" s="167">
        <f t="shared" si="2"/>
        <v>5</v>
      </c>
      <c r="AH24" s="86">
        <f t="shared" si="3"/>
        <v>18</v>
      </c>
      <c r="AI24" s="86">
        <f t="shared" si="4"/>
        <v>44</v>
      </c>
      <c r="AJ24" s="164">
        <f t="shared" si="5"/>
        <v>44</v>
      </c>
      <c r="AL24" s="29">
        <f t="shared" si="6"/>
        <v>0</v>
      </c>
    </row>
    <row r="25" spans="2:38" ht="15">
      <c r="B25" s="82" t="s">
        <v>150</v>
      </c>
      <c r="C25" s="81">
        <f t="shared" si="0"/>
        <v>38.72222222222222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>
        <v>45</v>
      </c>
      <c r="U25" s="85"/>
      <c r="V25" s="85">
        <v>43</v>
      </c>
      <c r="W25" s="85"/>
      <c r="X25" s="85"/>
      <c r="Y25" s="85">
        <v>47</v>
      </c>
      <c r="Z25" s="85"/>
      <c r="AA25" s="85">
        <v>44</v>
      </c>
      <c r="AB25" s="85"/>
      <c r="AC25" s="85"/>
      <c r="AD25" s="85"/>
      <c r="AE25" s="161"/>
      <c r="AF25" s="170">
        <f t="shared" si="1"/>
        <v>4</v>
      </c>
      <c r="AG25" s="167">
        <f t="shared" si="2"/>
        <v>14</v>
      </c>
      <c r="AH25" s="86">
        <f t="shared" si="3"/>
        <v>18</v>
      </c>
      <c r="AI25" s="86">
        <f t="shared" si="4"/>
        <v>47</v>
      </c>
      <c r="AJ25" s="164">
        <f t="shared" si="5"/>
        <v>47</v>
      </c>
      <c r="AL25" s="29">
        <f t="shared" si="6"/>
        <v>0</v>
      </c>
    </row>
    <row r="26" spans="2:38" ht="15">
      <c r="B26" s="82" t="s">
        <v>149</v>
      </c>
      <c r="C26" s="81">
        <f t="shared" si="0"/>
        <v>38.833333333333336</v>
      </c>
      <c r="D26" s="87"/>
      <c r="E26" s="87"/>
      <c r="F26" s="87"/>
      <c r="G26" s="87">
        <v>36</v>
      </c>
      <c r="H26" s="87">
        <v>39</v>
      </c>
      <c r="I26" s="87">
        <v>36</v>
      </c>
      <c r="J26" s="87">
        <v>45</v>
      </c>
      <c r="K26" s="87">
        <v>40</v>
      </c>
      <c r="L26" s="87">
        <v>32</v>
      </c>
      <c r="M26" s="87">
        <v>40</v>
      </c>
      <c r="N26" s="87">
        <v>41</v>
      </c>
      <c r="O26" s="87"/>
      <c r="P26" s="87"/>
      <c r="Q26" s="87"/>
      <c r="R26" s="87">
        <v>38</v>
      </c>
      <c r="S26" s="87">
        <v>39</v>
      </c>
      <c r="T26" s="87"/>
      <c r="U26" s="87"/>
      <c r="V26" s="87">
        <v>40</v>
      </c>
      <c r="W26" s="87"/>
      <c r="X26" s="87">
        <v>45</v>
      </c>
      <c r="Y26" s="87"/>
      <c r="Z26" s="87">
        <v>40</v>
      </c>
      <c r="AA26" s="87">
        <v>42</v>
      </c>
      <c r="AB26" s="87">
        <v>35</v>
      </c>
      <c r="AC26" s="87"/>
      <c r="AD26" s="87"/>
      <c r="AE26" s="162"/>
      <c r="AF26" s="171">
        <f t="shared" si="1"/>
        <v>15</v>
      </c>
      <c r="AG26" s="168">
        <f t="shared" si="2"/>
        <v>3</v>
      </c>
      <c r="AH26" s="88">
        <f t="shared" si="3"/>
        <v>18</v>
      </c>
      <c r="AI26" s="88">
        <f t="shared" si="4"/>
        <v>45</v>
      </c>
      <c r="AJ26" s="165">
        <f t="shared" si="5"/>
        <v>45</v>
      </c>
      <c r="AL26" s="29">
        <f t="shared" si="6"/>
        <v>0</v>
      </c>
    </row>
    <row r="28" spans="3:31" ht="15">
      <c r="C28" s="29" t="s">
        <v>33</v>
      </c>
      <c r="D28" s="45"/>
      <c r="E28" s="45"/>
      <c r="F28" s="45"/>
      <c r="G28" s="45"/>
      <c r="H28" s="45"/>
      <c r="I28" s="45"/>
      <c r="J28" s="45"/>
      <c r="K28" s="45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15">
      <c r="C29" s="29" t="s">
        <v>34</v>
      </c>
    </row>
    <row r="30" ht="15">
      <c r="C30" s="29"/>
    </row>
    <row r="31" ht="15">
      <c r="C31" s="29" t="s">
        <v>49</v>
      </c>
    </row>
    <row r="33" ht="15">
      <c r="C33" s="121" t="s">
        <v>66</v>
      </c>
    </row>
  </sheetData>
  <sheetProtection/>
  <autoFilter ref="C2:C26">
    <sortState ref="C3:C33">
      <sortCondition sortBy="value" ref="C3:C33"/>
    </sortState>
  </autoFilter>
  <printOptions horizontalCentered="1" verticalCentered="1"/>
  <pageMargins left="0.3937007874015748" right="0.3937007874015748" top="0.3937007874015748" bottom="0.3937007874015748" header="0.11811023622047245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42"/>
  <sheetViews>
    <sheetView zoomScalePageLayoutView="0" workbookViewId="0" topLeftCell="B1">
      <selection activeCell="I6" sqref="I6"/>
    </sheetView>
  </sheetViews>
  <sheetFormatPr defaultColWidth="9.140625" defaultRowHeight="12.75"/>
  <cols>
    <col min="1" max="1" width="4.421875" style="47" hidden="1" customWidth="1"/>
    <col min="2" max="2" width="16.28125" style="47" customWidth="1"/>
    <col min="3" max="3" width="13.140625" style="67" customWidth="1"/>
    <col min="4" max="4" width="17.57421875" style="68" customWidth="1"/>
    <col min="5" max="5" width="10.140625" style="68" customWidth="1"/>
    <col min="6" max="6" width="4.00390625" style="47" customWidth="1"/>
    <col min="7" max="7" width="16.7109375" style="47" customWidth="1"/>
    <col min="8" max="8" width="16.00390625" style="47" customWidth="1"/>
    <col min="9" max="45" width="4.7109375" style="47" customWidth="1"/>
    <col min="46" max="16384" width="9.140625" style="47" customWidth="1"/>
  </cols>
  <sheetData>
    <row r="1" spans="2:36" ht="20.25">
      <c r="B1" s="271" t="s">
        <v>35</v>
      </c>
      <c r="C1" s="271"/>
      <c r="D1" s="271"/>
      <c r="E1" s="271"/>
      <c r="F1" s="42"/>
      <c r="G1" s="271" t="s">
        <v>36</v>
      </c>
      <c r="H1" s="271"/>
      <c r="I1" s="271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3:15" s="48" customFormat="1" ht="81.75" customHeight="1" thickBot="1">
      <c r="C2" s="49" t="s">
        <v>52</v>
      </c>
      <c r="D2" s="50" t="s">
        <v>37</v>
      </c>
      <c r="E2" s="50" t="s">
        <v>38</v>
      </c>
      <c r="H2" s="44" t="s">
        <v>39</v>
      </c>
      <c r="I2" s="38" t="s">
        <v>38</v>
      </c>
      <c r="O2" s="51"/>
    </row>
    <row r="3" spans="2:40" ht="15">
      <c r="B3" s="250" t="s">
        <v>289</v>
      </c>
      <c r="C3" s="52">
        <v>0.53</v>
      </c>
      <c r="D3" s="53" t="s">
        <v>290</v>
      </c>
      <c r="E3" s="54" t="s">
        <v>288</v>
      </c>
      <c r="G3" s="55" t="s">
        <v>182</v>
      </c>
      <c r="H3" s="56" t="s">
        <v>183</v>
      </c>
      <c r="I3" s="57" t="s">
        <v>181</v>
      </c>
      <c r="AM3" s="58"/>
      <c r="AN3" s="59"/>
    </row>
    <row r="4" spans="2:40" ht="15">
      <c r="B4" s="248" t="s">
        <v>145</v>
      </c>
      <c r="C4" s="56">
        <v>1.3</v>
      </c>
      <c r="D4" s="147" t="s">
        <v>185</v>
      </c>
      <c r="E4" s="143" t="s">
        <v>181</v>
      </c>
      <c r="G4" s="55" t="s">
        <v>132</v>
      </c>
      <c r="H4" s="56" t="s">
        <v>245</v>
      </c>
      <c r="I4" s="148" t="s">
        <v>246</v>
      </c>
      <c r="AM4" s="58"/>
      <c r="AN4" s="59"/>
    </row>
    <row r="5" spans="2:40" ht="15.75" thickBot="1">
      <c r="B5" s="249" t="s">
        <v>128</v>
      </c>
      <c r="C5" s="60">
        <v>1.44</v>
      </c>
      <c r="D5" s="251" t="s">
        <v>126</v>
      </c>
      <c r="E5" s="253" t="s">
        <v>127</v>
      </c>
      <c r="F5" s="61"/>
      <c r="G5" s="62" t="s">
        <v>289</v>
      </c>
      <c r="H5" s="56" t="s">
        <v>293</v>
      </c>
      <c r="I5" s="57" t="s">
        <v>288</v>
      </c>
      <c r="J5" s="61"/>
      <c r="K5" s="61"/>
      <c r="L5" s="61"/>
      <c r="M5" s="61"/>
      <c r="AM5" s="58"/>
      <c r="AN5" s="59"/>
    </row>
    <row r="6" spans="2:40" ht="15">
      <c r="B6" s="240" t="s">
        <v>156</v>
      </c>
      <c r="C6" s="63">
        <v>2.04</v>
      </c>
      <c r="D6" s="252" t="s">
        <v>248</v>
      </c>
      <c r="E6" s="254" t="s">
        <v>246</v>
      </c>
      <c r="AM6" s="58"/>
      <c r="AN6" s="59"/>
    </row>
    <row r="7" spans="2:40" ht="15">
      <c r="B7" s="64" t="s">
        <v>156</v>
      </c>
      <c r="C7" s="56">
        <v>2.24</v>
      </c>
      <c r="D7" s="57" t="s">
        <v>157</v>
      </c>
      <c r="E7" s="57" t="s">
        <v>158</v>
      </c>
      <c r="AM7" s="58"/>
      <c r="AN7" s="59"/>
    </row>
    <row r="8" spans="2:40" ht="15">
      <c r="B8" s="55" t="s">
        <v>226</v>
      </c>
      <c r="C8" s="56">
        <v>2.29</v>
      </c>
      <c r="D8" s="57" t="s">
        <v>160</v>
      </c>
      <c r="E8" s="57" t="s">
        <v>227</v>
      </c>
      <c r="AM8" s="58"/>
      <c r="AN8" s="59"/>
    </row>
    <row r="9" spans="2:40" ht="15">
      <c r="B9" s="64" t="s">
        <v>139</v>
      </c>
      <c r="C9" s="56">
        <v>2.49</v>
      </c>
      <c r="D9" s="57" t="s">
        <v>160</v>
      </c>
      <c r="E9" s="148" t="s">
        <v>208</v>
      </c>
      <c r="AM9" s="58"/>
      <c r="AN9" s="59"/>
    </row>
    <row r="10" spans="2:40" ht="15">
      <c r="B10" s="62" t="s">
        <v>165</v>
      </c>
      <c r="C10" s="56">
        <v>2.55</v>
      </c>
      <c r="D10" s="57" t="s">
        <v>160</v>
      </c>
      <c r="E10" s="57" t="s">
        <v>166</v>
      </c>
      <c r="F10" s="61"/>
      <c r="G10" s="61"/>
      <c r="H10" s="61"/>
      <c r="I10" s="61"/>
      <c r="J10" s="61"/>
      <c r="K10" s="61"/>
      <c r="L10" s="61"/>
      <c r="M10" s="61"/>
      <c r="AM10" s="58"/>
      <c r="AN10" s="59"/>
    </row>
    <row r="11" spans="2:40" ht="15">
      <c r="B11" s="64" t="s">
        <v>165</v>
      </c>
      <c r="C11" s="56">
        <v>2.8</v>
      </c>
      <c r="D11" s="148" t="s">
        <v>249</v>
      </c>
      <c r="E11" s="148" t="s">
        <v>246</v>
      </c>
      <c r="AM11" s="58"/>
      <c r="AN11" s="59"/>
    </row>
    <row r="12" spans="2:40" ht="15">
      <c r="B12" s="55" t="s">
        <v>145</v>
      </c>
      <c r="C12" s="56">
        <v>3.17</v>
      </c>
      <c r="D12" s="57" t="s">
        <v>160</v>
      </c>
      <c r="E12" s="148" t="s">
        <v>191</v>
      </c>
      <c r="AM12" s="58"/>
      <c r="AN12" s="59"/>
    </row>
    <row r="13" spans="2:40" ht="15">
      <c r="B13" s="65" t="s">
        <v>271</v>
      </c>
      <c r="C13" s="56">
        <v>3.21</v>
      </c>
      <c r="D13" s="57" t="s">
        <v>160</v>
      </c>
      <c r="E13" s="148" t="s">
        <v>272</v>
      </c>
      <c r="AM13" s="58"/>
      <c r="AN13" s="59"/>
    </row>
    <row r="14" spans="2:40" ht="15">
      <c r="B14" s="34" t="s">
        <v>156</v>
      </c>
      <c r="C14" s="56">
        <v>3.32</v>
      </c>
      <c r="D14" s="57" t="s">
        <v>160</v>
      </c>
      <c r="E14" s="57" t="s">
        <v>203</v>
      </c>
      <c r="AM14" s="58"/>
      <c r="AN14" s="59"/>
    </row>
    <row r="15" spans="2:40" ht="15">
      <c r="B15" s="65" t="s">
        <v>230</v>
      </c>
      <c r="C15" s="56">
        <v>3.55</v>
      </c>
      <c r="D15" s="148" t="s">
        <v>126</v>
      </c>
      <c r="E15" s="57" t="s">
        <v>231</v>
      </c>
      <c r="AM15" s="58"/>
      <c r="AN15" s="59"/>
    </row>
    <row r="16" spans="2:40" ht="15">
      <c r="B16" s="34" t="s">
        <v>156</v>
      </c>
      <c r="C16" s="56">
        <v>3.59</v>
      </c>
      <c r="D16" s="57" t="s">
        <v>160</v>
      </c>
      <c r="E16" s="148" t="s">
        <v>236</v>
      </c>
      <c r="AM16" s="58"/>
      <c r="AN16" s="59"/>
    </row>
    <row r="17" spans="2:40" ht="15">
      <c r="B17" s="34" t="s">
        <v>142</v>
      </c>
      <c r="C17" s="56">
        <v>3.62</v>
      </c>
      <c r="D17" s="148" t="s">
        <v>244</v>
      </c>
      <c r="E17" s="148" t="s">
        <v>246</v>
      </c>
      <c r="AM17" s="58"/>
      <c r="AN17" s="59"/>
    </row>
    <row r="18" spans="2:40" ht="15">
      <c r="B18" s="62" t="s">
        <v>247</v>
      </c>
      <c r="C18" s="56">
        <v>3.89</v>
      </c>
      <c r="D18" s="148" t="s">
        <v>251</v>
      </c>
      <c r="E18" s="148" t="s">
        <v>246</v>
      </c>
      <c r="AM18" s="58"/>
      <c r="AN18" s="59"/>
    </row>
    <row r="19" spans="2:40" s="61" customFormat="1" ht="15">
      <c r="B19" s="55" t="s">
        <v>165</v>
      </c>
      <c r="C19" s="56">
        <v>3.94</v>
      </c>
      <c r="D19" s="57" t="s">
        <v>160</v>
      </c>
      <c r="E19" s="148" t="s">
        <v>277</v>
      </c>
      <c r="F19" s="47"/>
      <c r="G19" s="47"/>
      <c r="H19" s="47"/>
      <c r="I19" s="47"/>
      <c r="J19" s="47"/>
      <c r="K19" s="47"/>
      <c r="L19" s="47"/>
      <c r="M19" s="47"/>
      <c r="AM19" s="66"/>
      <c r="AN19" s="59"/>
    </row>
    <row r="20" spans="2:40" s="61" customFormat="1" ht="15">
      <c r="B20" s="64" t="s">
        <v>138</v>
      </c>
      <c r="C20" s="56">
        <v>4.5</v>
      </c>
      <c r="D20" s="57" t="s">
        <v>187</v>
      </c>
      <c r="E20" s="57" t="s">
        <v>181</v>
      </c>
      <c r="F20" s="47"/>
      <c r="G20" s="47"/>
      <c r="H20" s="47"/>
      <c r="I20" s="47"/>
      <c r="J20" s="47"/>
      <c r="K20" s="47"/>
      <c r="L20" s="47"/>
      <c r="M20" s="47"/>
      <c r="AM20" s="66"/>
      <c r="AN20" s="59"/>
    </row>
    <row r="21" spans="2:40" s="61" customFormat="1" ht="15">
      <c r="B21" s="34" t="s">
        <v>131</v>
      </c>
      <c r="C21" s="56">
        <v>4.5</v>
      </c>
      <c r="D21" s="57" t="s">
        <v>160</v>
      </c>
      <c r="E21" s="57" t="s">
        <v>198</v>
      </c>
      <c r="F21" s="47"/>
      <c r="G21" s="47"/>
      <c r="H21" s="47"/>
      <c r="I21" s="47"/>
      <c r="J21" s="47"/>
      <c r="K21" s="47"/>
      <c r="L21" s="47"/>
      <c r="M21" s="47"/>
      <c r="AM21" s="66"/>
      <c r="AN21" s="59"/>
    </row>
    <row r="22" spans="2:40" s="61" customFormat="1" ht="15">
      <c r="B22" s="64" t="s">
        <v>226</v>
      </c>
      <c r="C22" s="56">
        <v>4.52</v>
      </c>
      <c r="D22" s="57" t="s">
        <v>126</v>
      </c>
      <c r="E22" s="57" t="s">
        <v>288</v>
      </c>
      <c r="F22" s="47"/>
      <c r="G22" s="47"/>
      <c r="H22" s="47"/>
      <c r="I22" s="47"/>
      <c r="J22" s="47"/>
      <c r="K22" s="47"/>
      <c r="L22" s="47"/>
      <c r="M22" s="47"/>
      <c r="AM22" s="66"/>
      <c r="AN22" s="59"/>
    </row>
    <row r="23" spans="2:5" ht="15">
      <c r="B23" s="55" t="s">
        <v>261</v>
      </c>
      <c r="C23" s="56">
        <v>4.61</v>
      </c>
      <c r="D23" s="148" t="s">
        <v>126</v>
      </c>
      <c r="E23" s="148" t="s">
        <v>262</v>
      </c>
    </row>
    <row r="24" spans="2:5" ht="15">
      <c r="B24" s="64" t="s">
        <v>128</v>
      </c>
      <c r="C24" s="56">
        <v>5.43</v>
      </c>
      <c r="D24" s="57" t="s">
        <v>160</v>
      </c>
      <c r="E24" s="57" t="s">
        <v>216</v>
      </c>
    </row>
    <row r="25" spans="2:5" ht="15">
      <c r="B25" s="34" t="s">
        <v>165</v>
      </c>
      <c r="C25" s="56">
        <v>5.88</v>
      </c>
      <c r="D25" s="57" t="s">
        <v>160</v>
      </c>
      <c r="E25" s="57" t="s">
        <v>224</v>
      </c>
    </row>
    <row r="26" spans="2:13" ht="15">
      <c r="B26" s="55" t="s">
        <v>145</v>
      </c>
      <c r="C26" s="56">
        <v>5.9</v>
      </c>
      <c r="D26" s="148" t="s">
        <v>126</v>
      </c>
      <c r="E26" s="148" t="s">
        <v>201</v>
      </c>
      <c r="F26" s="61"/>
      <c r="G26" s="61"/>
      <c r="H26" s="61"/>
      <c r="I26" s="61"/>
      <c r="J26" s="61"/>
      <c r="K26" s="61"/>
      <c r="L26" s="61"/>
      <c r="M26" s="61"/>
    </row>
    <row r="27" spans="2:5" ht="15">
      <c r="B27" s="64" t="s">
        <v>226</v>
      </c>
      <c r="C27" s="56">
        <v>5.99</v>
      </c>
      <c r="D27" s="148" t="s">
        <v>250</v>
      </c>
      <c r="E27" s="148" t="s">
        <v>246</v>
      </c>
    </row>
    <row r="28" spans="2:13" ht="15">
      <c r="B28" s="34" t="s">
        <v>165</v>
      </c>
      <c r="C28" s="56">
        <v>6.07</v>
      </c>
      <c r="D28" s="57" t="s">
        <v>160</v>
      </c>
      <c r="E28" s="148" t="s">
        <v>260</v>
      </c>
      <c r="F28" s="61"/>
      <c r="G28" s="61"/>
      <c r="H28" s="61"/>
      <c r="I28" s="61"/>
      <c r="J28" s="61"/>
      <c r="K28" s="61"/>
      <c r="L28" s="61"/>
      <c r="M28" s="61"/>
    </row>
    <row r="29" spans="2:5" ht="15">
      <c r="B29" s="64" t="s">
        <v>128</v>
      </c>
      <c r="C29" s="56">
        <v>6.56</v>
      </c>
      <c r="D29" s="57" t="s">
        <v>180</v>
      </c>
      <c r="E29" s="57" t="s">
        <v>181</v>
      </c>
    </row>
    <row r="30" spans="2:5" ht="15">
      <c r="B30" s="64" t="s">
        <v>142</v>
      </c>
      <c r="C30" s="56">
        <v>6.74</v>
      </c>
      <c r="D30" s="57" t="s">
        <v>184</v>
      </c>
      <c r="E30" s="57" t="s">
        <v>181</v>
      </c>
    </row>
    <row r="31" spans="2:5" ht="15">
      <c r="B31" s="34" t="s">
        <v>199</v>
      </c>
      <c r="C31" s="56">
        <v>7.03</v>
      </c>
      <c r="D31" s="57" t="s">
        <v>160</v>
      </c>
      <c r="E31" s="148" t="s">
        <v>200</v>
      </c>
    </row>
    <row r="32" spans="2:5" ht="15">
      <c r="B32" s="64" t="s">
        <v>145</v>
      </c>
      <c r="C32" s="56">
        <v>7.23</v>
      </c>
      <c r="D32" s="57" t="s">
        <v>291</v>
      </c>
      <c r="E32" s="57" t="s">
        <v>288</v>
      </c>
    </row>
    <row r="33" spans="2:5" ht="15">
      <c r="B33" s="34" t="s">
        <v>140</v>
      </c>
      <c r="C33" s="56">
        <v>7.5</v>
      </c>
      <c r="D33" s="57" t="s">
        <v>160</v>
      </c>
      <c r="E33" s="57" t="s">
        <v>219</v>
      </c>
    </row>
    <row r="34" spans="2:5" ht="15">
      <c r="B34" s="34" t="s">
        <v>165</v>
      </c>
      <c r="C34" s="56">
        <v>9.7</v>
      </c>
      <c r="D34" s="57" t="s">
        <v>160</v>
      </c>
      <c r="E34" s="148" t="s">
        <v>259</v>
      </c>
    </row>
    <row r="35" spans="2:5" ht="15">
      <c r="B35" s="64" t="s">
        <v>226</v>
      </c>
      <c r="C35" s="56">
        <v>9.84</v>
      </c>
      <c r="D35" s="57" t="s">
        <v>160</v>
      </c>
      <c r="E35" s="57" t="s">
        <v>288</v>
      </c>
    </row>
    <row r="36" spans="2:5" ht="15">
      <c r="B36" s="34" t="s">
        <v>165</v>
      </c>
      <c r="C36" s="56">
        <v>11.1</v>
      </c>
      <c r="D36" s="57" t="s">
        <v>186</v>
      </c>
      <c r="E36" s="57" t="s">
        <v>181</v>
      </c>
    </row>
    <row r="37" spans="2:5" ht="15">
      <c r="B37" s="65" t="s">
        <v>162</v>
      </c>
      <c r="C37" s="56">
        <v>12.6</v>
      </c>
      <c r="D37" s="148" t="s">
        <v>126</v>
      </c>
      <c r="E37" s="57" t="s">
        <v>163</v>
      </c>
    </row>
    <row r="38" spans="2:5" ht="15">
      <c r="B38" s="64" t="s">
        <v>226</v>
      </c>
      <c r="C38" s="56">
        <v>15.15</v>
      </c>
      <c r="D38" s="57" t="s">
        <v>292</v>
      </c>
      <c r="E38" s="57" t="s">
        <v>288</v>
      </c>
    </row>
    <row r="39" spans="2:5" ht="15">
      <c r="B39" s="34" t="s">
        <v>156</v>
      </c>
      <c r="C39" s="56">
        <v>18.29</v>
      </c>
      <c r="D39" s="57" t="s">
        <v>157</v>
      </c>
      <c r="E39" s="57" t="s">
        <v>288</v>
      </c>
    </row>
    <row r="40" spans="2:5" ht="15">
      <c r="B40" s="34" t="s">
        <v>156</v>
      </c>
      <c r="C40" s="56">
        <v>21.7</v>
      </c>
      <c r="D40" s="57" t="s">
        <v>160</v>
      </c>
      <c r="E40" s="57" t="s">
        <v>159</v>
      </c>
    </row>
    <row r="41" spans="2:5" ht="15">
      <c r="B41" s="64"/>
      <c r="C41" s="56"/>
      <c r="D41" s="57"/>
      <c r="E41" s="57"/>
    </row>
    <row r="42" spans="2:5" ht="15">
      <c r="B42" s="64"/>
      <c r="C42" s="56"/>
      <c r="D42" s="57"/>
      <c r="E42" s="57"/>
    </row>
  </sheetData>
  <sheetProtection/>
  <autoFilter ref="C2:C32">
    <sortState ref="C3:C42">
      <sortCondition sortBy="value" ref="C3:C42"/>
    </sortState>
  </autoFilter>
  <mergeCells count="2">
    <mergeCell ref="B1:E1"/>
    <mergeCell ref="G1:I1"/>
  </mergeCells>
  <printOptions horizontalCentered="1" verticalCentered="1"/>
  <pageMargins left="0.4330708661417323" right="0.4330708661417323" top="0.984251968503937" bottom="0.984251968503937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69" bestFit="1" customWidth="1"/>
    <col min="2" max="2" width="3.7109375" style="69" customWidth="1"/>
    <col min="3" max="3" width="9.7109375" style="69" customWidth="1"/>
    <col min="4" max="4" width="10.7109375" style="124" customWidth="1"/>
    <col min="5" max="5" width="2.7109375" style="69" customWidth="1"/>
    <col min="6" max="6" width="9.7109375" style="69" customWidth="1"/>
    <col min="7" max="7" width="10.7109375" style="127" customWidth="1"/>
    <col min="8" max="8" width="2.7109375" style="69" customWidth="1"/>
    <col min="9" max="9" width="9.7109375" style="69" customWidth="1"/>
    <col min="10" max="10" width="10.7109375" style="124" customWidth="1"/>
    <col min="11" max="11" width="2.7109375" style="69" customWidth="1"/>
    <col min="12" max="12" width="9.7109375" style="69" customWidth="1"/>
    <col min="13" max="13" width="10.7109375" style="124" customWidth="1"/>
    <col min="14" max="16384" width="9.140625" style="69" customWidth="1"/>
  </cols>
  <sheetData>
    <row r="1" ht="12.75">
      <c r="O1" s="70" t="s">
        <v>40</v>
      </c>
    </row>
    <row r="2" spans="2:13" ht="12.75">
      <c r="B2" s="273" t="s">
        <v>22</v>
      </c>
      <c r="C2" s="275"/>
      <c r="D2" s="274"/>
      <c r="E2" s="71"/>
      <c r="F2" s="273" t="s">
        <v>23</v>
      </c>
      <c r="G2" s="274"/>
      <c r="H2" s="71"/>
      <c r="I2" s="273" t="s">
        <v>24</v>
      </c>
      <c r="J2" s="274"/>
      <c r="K2" s="71"/>
      <c r="L2" s="273" t="s">
        <v>41</v>
      </c>
      <c r="M2" s="274"/>
    </row>
    <row r="3" spans="2:13" ht="15" customHeight="1">
      <c r="B3" s="72">
        <v>1</v>
      </c>
      <c r="C3" s="73" t="str">
        <f>Point!B3</f>
        <v>Jens L.</v>
      </c>
      <c r="D3" s="72">
        <f>Point!C3</f>
        <v>145</v>
      </c>
      <c r="E3" s="70"/>
      <c r="F3" s="126" t="str">
        <f>Money!B3</f>
        <v>Jens L.</v>
      </c>
      <c r="G3" s="74">
        <f>Money!C3</f>
        <v>21515000</v>
      </c>
      <c r="H3" s="70"/>
      <c r="I3" s="73" t="str">
        <f>'Samlet Stilling'!K3</f>
        <v>Carsten L.</v>
      </c>
      <c r="J3" s="142">
        <f>'Samlet Stilling'!L3</f>
        <v>32.22222222222222</v>
      </c>
      <c r="K3" s="70"/>
      <c r="L3" s="73" t="str">
        <f>'Samlet Stilling'!O3</f>
        <v>Torben</v>
      </c>
      <c r="M3" s="142">
        <f>'Samlet Stilling'!P3</f>
        <v>0.53</v>
      </c>
    </row>
    <row r="4" spans="2:13" ht="15" customHeight="1">
      <c r="B4" s="72">
        <v>2</v>
      </c>
      <c r="C4" s="73" t="str">
        <f>Point!B4</f>
        <v>Carsten L.</v>
      </c>
      <c r="D4" s="72">
        <f>Point!C4</f>
        <v>114</v>
      </c>
      <c r="E4" s="70"/>
      <c r="F4" s="126" t="str">
        <f>Money!B4</f>
        <v>Carsten L.</v>
      </c>
      <c r="G4" s="74">
        <f>Money!C4</f>
        <v>19520000</v>
      </c>
      <c r="H4" s="70"/>
      <c r="I4" s="73" t="str">
        <f>'Samlet Stilling'!K4</f>
        <v>Robin T.</v>
      </c>
      <c r="J4" s="142">
        <f>'Samlet Stilling'!L4</f>
        <v>32.5</v>
      </c>
      <c r="K4" s="70"/>
      <c r="L4" s="73" t="str">
        <f>'Samlet Stilling'!O4</f>
        <v>Per J.</v>
      </c>
      <c r="M4" s="142">
        <f>'Samlet Stilling'!P4</f>
        <v>1.3</v>
      </c>
    </row>
    <row r="5" spans="2:13" ht="15" customHeight="1">
      <c r="B5" s="72">
        <v>3</v>
      </c>
      <c r="C5" s="73" t="str">
        <f>Point!B5</f>
        <v>Børge H.</v>
      </c>
      <c r="D5" s="72">
        <f>Point!C5</f>
        <v>104</v>
      </c>
      <c r="E5" s="70"/>
      <c r="F5" s="126" t="str">
        <f>Money!B5</f>
        <v>Børge H.</v>
      </c>
      <c r="G5" s="74">
        <f>Money!C5</f>
        <v>17612500</v>
      </c>
      <c r="H5" s="70"/>
      <c r="I5" s="73" t="str">
        <f>'Samlet Stilling'!K5</f>
        <v>Børge H.</v>
      </c>
      <c r="J5" s="142">
        <f>'Samlet Stilling'!L5</f>
        <v>32.888888888888886</v>
      </c>
      <c r="K5" s="70"/>
      <c r="L5" s="73" t="str">
        <f>'Samlet Stilling'!O5</f>
        <v>Jens L.</v>
      </c>
      <c r="M5" s="142">
        <f>'Samlet Stilling'!P5</f>
        <v>1.44</v>
      </c>
    </row>
    <row r="6" spans="2:13" ht="15" customHeight="1">
      <c r="B6" s="72">
        <v>4</v>
      </c>
      <c r="C6" s="73" t="str">
        <f>Point!B6</f>
        <v>Morten C.</v>
      </c>
      <c r="D6" s="72">
        <f>Point!C6</f>
        <v>102</v>
      </c>
      <c r="E6" s="70"/>
      <c r="F6" s="126" t="str">
        <f>Money!B6</f>
        <v>Robin T.</v>
      </c>
      <c r="G6" s="74">
        <f>Money!C6</f>
        <v>17375000</v>
      </c>
      <c r="H6" s="70"/>
      <c r="I6" s="73" t="str">
        <f>'Samlet Stilling'!K6</f>
        <v>Morten C.</v>
      </c>
      <c r="J6" s="142">
        <f>'Samlet Stilling'!L6</f>
        <v>33.333333333333336</v>
      </c>
      <c r="K6" s="70"/>
      <c r="L6" s="73" t="str">
        <f>'Samlet Stilling'!O6</f>
        <v>Carsten L</v>
      </c>
      <c r="M6" s="142">
        <f>'Samlet Stilling'!P6</f>
        <v>2.04</v>
      </c>
    </row>
    <row r="7" spans="2:13" ht="15" customHeight="1">
      <c r="B7" s="72">
        <v>5</v>
      </c>
      <c r="C7" s="73" t="str">
        <f>Point!B7</f>
        <v>Robin T.</v>
      </c>
      <c r="D7" s="72">
        <f>Point!C7</f>
        <v>96</v>
      </c>
      <c r="E7" s="70"/>
      <c r="F7" s="126" t="str">
        <f>Money!B7</f>
        <v>Morten C.</v>
      </c>
      <c r="G7" s="74">
        <f>Money!C7</f>
        <v>15862500</v>
      </c>
      <c r="H7" s="70"/>
      <c r="I7" s="73" t="str">
        <f>'Samlet Stilling'!K7</f>
        <v>Erik P.</v>
      </c>
      <c r="J7" s="142">
        <f>'Samlet Stilling'!L7</f>
        <v>33.44444444444444</v>
      </c>
      <c r="K7" s="70"/>
      <c r="L7" s="73" t="str">
        <f>'Samlet Stilling'!O7</f>
        <v>Carsten L</v>
      </c>
      <c r="M7" s="142">
        <f>'Samlet Stilling'!P7</f>
        <v>2.24</v>
      </c>
    </row>
    <row r="8" spans="2:13" ht="15" customHeight="1">
      <c r="B8" s="72">
        <v>6</v>
      </c>
      <c r="C8" s="73" t="str">
        <f>Point!B8</f>
        <v>Torben J.</v>
      </c>
      <c r="D8" s="72">
        <f>Point!C8</f>
        <v>83</v>
      </c>
      <c r="E8" s="70"/>
      <c r="F8" s="126" t="str">
        <f>Money!B8</f>
        <v>Torben J.</v>
      </c>
      <c r="G8" s="74">
        <f>Money!C8</f>
        <v>12535000</v>
      </c>
      <c r="H8" s="70"/>
      <c r="I8" s="73" t="str">
        <f>'Samlet Stilling'!K8</f>
        <v>Per J.</v>
      </c>
      <c r="J8" s="142">
        <f>'Samlet Stilling'!L8</f>
        <v>33.44444444444444</v>
      </c>
      <c r="K8" s="70"/>
      <c r="L8" s="73" t="str">
        <f>'Samlet Stilling'!O8</f>
        <v>Børge</v>
      </c>
      <c r="M8" s="142">
        <f>'Samlet Stilling'!P8</f>
        <v>2.29</v>
      </c>
    </row>
    <row r="9" spans="2:13" ht="15" customHeight="1">
      <c r="B9" s="72">
        <v>7</v>
      </c>
      <c r="C9" s="73" t="str">
        <f>Point!B9</f>
        <v>Erik P.</v>
      </c>
      <c r="D9" s="72">
        <f>Point!C9</f>
        <v>69</v>
      </c>
      <c r="E9" s="70"/>
      <c r="F9" s="126" t="str">
        <f>Money!B9</f>
        <v>Erik P.</v>
      </c>
      <c r="G9" s="74">
        <f>Money!C9</f>
        <v>10430000</v>
      </c>
      <c r="H9" s="70"/>
      <c r="I9" s="73" t="str">
        <f>'Samlet Stilling'!K9</f>
        <v>Jens L.</v>
      </c>
      <c r="J9" s="142">
        <f>'Samlet Stilling'!L9</f>
        <v>34.333333333333336</v>
      </c>
      <c r="K9" s="70"/>
      <c r="L9" s="73" t="str">
        <f>'Samlet Stilling'!O9</f>
        <v>Jesper N.</v>
      </c>
      <c r="M9" s="142">
        <f>'Samlet Stilling'!P9</f>
        <v>2.49</v>
      </c>
    </row>
    <row r="10" spans="2:13" ht="15" customHeight="1">
      <c r="B10" s="72">
        <v>8</v>
      </c>
      <c r="C10" s="73" t="str">
        <f>Point!B10</f>
        <v>Per N.</v>
      </c>
      <c r="D10" s="72">
        <f>Point!C10</f>
        <v>64</v>
      </c>
      <c r="E10" s="70"/>
      <c r="F10" s="126" t="str">
        <f>Money!B10</f>
        <v>John S.</v>
      </c>
      <c r="G10" s="74">
        <f>Money!C10</f>
        <v>9912500</v>
      </c>
      <c r="H10" s="70"/>
      <c r="I10" s="73" t="str">
        <f>'Samlet Stilling'!K10</f>
        <v>Jesper N.</v>
      </c>
      <c r="J10" s="142">
        <f>'Samlet Stilling'!L10</f>
        <v>35.22222222222222</v>
      </c>
      <c r="K10" s="70"/>
      <c r="L10" s="73" t="str">
        <f>'Samlet Stilling'!O10</f>
        <v>Robin</v>
      </c>
      <c r="M10" s="142">
        <f>'Samlet Stilling'!P10</f>
        <v>2.55</v>
      </c>
    </row>
    <row r="11" spans="2:13" ht="15" customHeight="1">
      <c r="B11" s="72">
        <v>9</v>
      </c>
      <c r="C11" s="73" t="str">
        <f>Point!B11</f>
        <v>Kristian P.</v>
      </c>
      <c r="D11" s="72">
        <f>Point!C11</f>
        <v>63</v>
      </c>
      <c r="E11" s="70"/>
      <c r="F11" s="126" t="str">
        <f>Money!B11</f>
        <v>Carsten D.</v>
      </c>
      <c r="G11" s="74">
        <f>Money!C11</f>
        <v>9760000</v>
      </c>
      <c r="H11" s="70"/>
      <c r="I11" s="73" t="str">
        <f>'Samlet Stilling'!K11</f>
        <v>Torben J.</v>
      </c>
      <c r="J11" s="142">
        <f>'Samlet Stilling'!L11</f>
        <v>35.44444444444444</v>
      </c>
      <c r="K11" s="70"/>
      <c r="L11" s="73" t="str">
        <f>'Samlet Stilling'!O11</f>
        <v>Robin</v>
      </c>
      <c r="M11" s="142">
        <f>'Samlet Stilling'!P11</f>
        <v>2.8</v>
      </c>
    </row>
    <row r="12" spans="2:13" ht="15" customHeight="1">
      <c r="B12" s="72">
        <v>10</v>
      </c>
      <c r="C12" s="73" t="str">
        <f>Point!B12</f>
        <v>John S.</v>
      </c>
      <c r="D12" s="72">
        <f>Point!C12</f>
        <v>56</v>
      </c>
      <c r="E12" s="70"/>
      <c r="F12" s="126" t="str">
        <f>Money!B12</f>
        <v>Kristian P.</v>
      </c>
      <c r="G12" s="74">
        <f>Money!C12</f>
        <v>9592500</v>
      </c>
      <c r="H12" s="70"/>
      <c r="I12" s="73" t="str">
        <f>'Samlet Stilling'!K12</f>
        <v>Kristian P.</v>
      </c>
      <c r="J12" s="142">
        <f>'Samlet Stilling'!L12</f>
        <v>35.5</v>
      </c>
      <c r="K12" s="70"/>
      <c r="L12" s="73" t="str">
        <f>'Samlet Stilling'!O12</f>
        <v>Per J.</v>
      </c>
      <c r="M12" s="142">
        <f>'Samlet Stilling'!P12</f>
        <v>3.17</v>
      </c>
    </row>
    <row r="13" spans="2:13" ht="15" customHeight="1">
      <c r="B13" s="72">
        <v>11</v>
      </c>
      <c r="C13" s="73" t="str">
        <f>Point!B13</f>
        <v>Carsten D.</v>
      </c>
      <c r="D13" s="72">
        <f>Point!C13</f>
        <v>55</v>
      </c>
      <c r="E13" s="70"/>
      <c r="F13" s="126" t="str">
        <f>Money!B13</f>
        <v>Per N.</v>
      </c>
      <c r="G13" s="74">
        <f>Money!C13</f>
        <v>9237500</v>
      </c>
      <c r="H13" s="70"/>
      <c r="I13" s="73" t="str">
        <f>'Samlet Stilling'!K13</f>
        <v>Finn E.</v>
      </c>
      <c r="J13" s="142">
        <f>'Samlet Stilling'!L13</f>
        <v>35.666666666666664</v>
      </c>
      <c r="K13" s="70"/>
      <c r="L13" s="73" t="str">
        <f>'Samlet Stilling'!O13</f>
        <v>Morten</v>
      </c>
      <c r="M13" s="142">
        <f>'Samlet Stilling'!P13</f>
        <v>3.21</v>
      </c>
    </row>
    <row r="14" spans="2:13" ht="15" customHeight="1">
      <c r="B14" s="72">
        <v>12</v>
      </c>
      <c r="C14" s="73" t="str">
        <f>Point!B14</f>
        <v>Jesper N.</v>
      </c>
      <c r="D14" s="72">
        <f>Point!C14</f>
        <v>53</v>
      </c>
      <c r="E14" s="70"/>
      <c r="F14" s="126" t="str">
        <f>Money!B14</f>
        <v>Per J.</v>
      </c>
      <c r="G14" s="74">
        <f>Money!C14</f>
        <v>8995000</v>
      </c>
      <c r="H14" s="70"/>
      <c r="I14" s="73" t="str">
        <f>'Samlet Stilling'!K14</f>
        <v>John S.</v>
      </c>
      <c r="J14" s="142">
        <f>'Samlet Stilling'!L14</f>
        <v>36.111111111111114</v>
      </c>
      <c r="K14" s="70"/>
      <c r="L14" s="273" t="s">
        <v>70</v>
      </c>
      <c r="M14" s="274"/>
    </row>
    <row r="15" spans="2:13" ht="15" customHeight="1">
      <c r="B15" s="72">
        <v>13</v>
      </c>
      <c r="C15" s="73" t="str">
        <f>Point!B15</f>
        <v>Finn E.</v>
      </c>
      <c r="D15" s="72">
        <f>Point!C15</f>
        <v>47</v>
      </c>
      <c r="E15" s="70"/>
      <c r="F15" s="126" t="str">
        <f>Money!B15</f>
        <v>Jesper N.</v>
      </c>
      <c r="G15" s="74">
        <f>Money!C15</f>
        <v>7712500</v>
      </c>
      <c r="H15" s="70"/>
      <c r="I15" s="73" t="str">
        <f>'Samlet Stilling'!K15</f>
        <v>Jesper H.</v>
      </c>
      <c r="J15" s="142">
        <f>'Samlet Stilling'!L15</f>
        <v>36.22222222222222</v>
      </c>
      <c r="K15" s="70"/>
      <c r="L15" s="73" t="str">
        <f>'Samlet Stilling'!O15</f>
        <v>Jens L.</v>
      </c>
      <c r="M15" s="172"/>
    </row>
    <row r="16" spans="2:13" ht="15" customHeight="1">
      <c r="B16" s="72">
        <v>14</v>
      </c>
      <c r="C16" s="73" t="str">
        <f>Point!B16</f>
        <v>Per J.</v>
      </c>
      <c r="D16" s="72">
        <f>Point!C16</f>
        <v>42</v>
      </c>
      <c r="E16" s="70"/>
      <c r="F16" s="126" t="str">
        <f>Money!B16</f>
        <v>Finn E.</v>
      </c>
      <c r="G16" s="74">
        <f>Money!C16</f>
        <v>7402500</v>
      </c>
      <c r="H16" s="70"/>
      <c r="I16" s="73" t="str">
        <f>'Samlet Stilling'!K16</f>
        <v>Henning V.</v>
      </c>
      <c r="J16" s="142">
        <f>'Samlet Stilling'!L16</f>
        <v>36.55555555555556</v>
      </c>
      <c r="K16" s="70"/>
      <c r="L16" s="73" t="str">
        <f>'Samlet Stilling'!O16</f>
        <v>Robin</v>
      </c>
      <c r="M16" s="172"/>
    </row>
    <row r="17" spans="2:13" ht="15" customHeight="1">
      <c r="B17" s="72">
        <v>15</v>
      </c>
      <c r="C17" s="73" t="str">
        <f>Point!B17</f>
        <v>Thorkild J.</v>
      </c>
      <c r="D17" s="72">
        <f>Point!C17</f>
        <v>33</v>
      </c>
      <c r="E17" s="70"/>
      <c r="F17" s="126" t="str">
        <f>Money!B17</f>
        <v>Thorkild J.</v>
      </c>
      <c r="G17" s="74">
        <f>Money!C17</f>
        <v>5575000</v>
      </c>
      <c r="H17" s="70"/>
      <c r="I17" s="73" t="str">
        <f>'Samlet Stilling'!K17</f>
        <v>Carsten D.</v>
      </c>
      <c r="J17" s="142">
        <f>'Samlet Stilling'!L17</f>
        <v>36.77777777777778</v>
      </c>
      <c r="K17" s="70"/>
      <c r="L17" s="73" t="str">
        <f>'Samlet Stilling'!O17</f>
        <v>Børge</v>
      </c>
      <c r="M17" s="172"/>
    </row>
    <row r="18" spans="2:13" ht="15" customHeight="1">
      <c r="B18" s="72">
        <v>16</v>
      </c>
      <c r="C18" s="73" t="str">
        <f>Point!B18</f>
        <v>Bo H.</v>
      </c>
      <c r="D18" s="72">
        <f>Point!C18</f>
        <v>21</v>
      </c>
      <c r="E18" s="70"/>
      <c r="F18" s="126" t="str">
        <f>Money!B18</f>
        <v>Bo H.</v>
      </c>
      <c r="G18" s="74">
        <f>Money!C18</f>
        <v>3600000</v>
      </c>
      <c r="H18" s="70"/>
      <c r="I18" s="73" t="str">
        <f>'Samlet Stilling'!K18</f>
        <v>Per N.</v>
      </c>
      <c r="J18" s="142">
        <f>'Samlet Stilling'!L18</f>
        <v>37</v>
      </c>
      <c r="K18" s="70"/>
      <c r="L18" s="73" t="str">
        <f>'Samlet Stilling'!O18</f>
        <v>Carsten L</v>
      </c>
      <c r="M18" s="172"/>
    </row>
    <row r="19" spans="2:13" ht="15" customHeight="1">
      <c r="B19" s="72">
        <v>17</v>
      </c>
      <c r="C19" s="73" t="str">
        <f>Point!B19</f>
        <v>Jesper H.</v>
      </c>
      <c r="D19" s="72">
        <f>Point!C19</f>
        <v>18</v>
      </c>
      <c r="E19" s="70"/>
      <c r="F19" s="126" t="str">
        <f>Money!B19</f>
        <v>Jesper H.</v>
      </c>
      <c r="G19" s="74">
        <f>Money!C19</f>
        <v>3540000</v>
      </c>
      <c r="H19" s="70"/>
      <c r="I19" s="73" t="str">
        <f>'Samlet Stilling'!K19</f>
        <v>Bo H.</v>
      </c>
      <c r="J19" s="142">
        <f>'Samlet Stilling'!L19</f>
        <v>37.05555555555556</v>
      </c>
      <c r="K19" s="70"/>
      <c r="L19" s="73" t="str">
        <f>'Samlet Stilling'!O19</f>
        <v>Morten</v>
      </c>
      <c r="M19" s="172"/>
    </row>
    <row r="20" spans="2:13" ht="15" customHeight="1">
      <c r="B20" s="72">
        <v>18</v>
      </c>
      <c r="C20" s="73" t="str">
        <f>Point!B20</f>
        <v>Henning V.</v>
      </c>
      <c r="D20" s="72">
        <f>Point!C20</f>
        <v>16</v>
      </c>
      <c r="E20" s="70"/>
      <c r="F20" s="126" t="str">
        <f>Money!B20</f>
        <v>Michael H.</v>
      </c>
      <c r="G20" s="74">
        <f>Money!C20</f>
        <v>2910000</v>
      </c>
      <c r="H20" s="70"/>
      <c r="I20" s="73" t="str">
        <f>'Samlet Stilling'!K20</f>
        <v>Søren B.</v>
      </c>
      <c r="J20" s="142">
        <f>'Samlet Stilling'!L20</f>
        <v>37.05555555555556</v>
      </c>
      <c r="K20" s="70"/>
      <c r="L20" s="73" t="str">
        <f>'Samlet Stilling'!O20</f>
        <v>Michael H</v>
      </c>
      <c r="M20" s="172"/>
    </row>
    <row r="21" spans="2:13" ht="15" customHeight="1">
      <c r="B21" s="72">
        <v>19</v>
      </c>
      <c r="C21" s="73" t="str">
        <f>Point!B21</f>
        <v>Michael H.</v>
      </c>
      <c r="D21" s="72">
        <f>Point!C21</f>
        <v>13</v>
      </c>
      <c r="E21" s="70"/>
      <c r="F21" s="126" t="str">
        <f>Money!B21</f>
        <v>Henning V.</v>
      </c>
      <c r="G21" s="74">
        <f>Money!C21</f>
        <v>2287500</v>
      </c>
      <c r="H21" s="70"/>
      <c r="I21" s="73" t="str">
        <f>'Samlet Stilling'!K21</f>
        <v>Michael H.</v>
      </c>
      <c r="J21" s="142">
        <f>'Samlet Stilling'!L21</f>
        <v>37.166666666666664</v>
      </c>
      <c r="K21" s="70"/>
      <c r="L21" s="73" t="str">
        <f>'Samlet Stilling'!O21</f>
        <v>John</v>
      </c>
      <c r="M21" s="172"/>
    </row>
    <row r="22" spans="2:13" ht="15" customHeight="1">
      <c r="B22" s="72">
        <v>20</v>
      </c>
      <c r="C22" s="73" t="str">
        <f>Point!B22</f>
        <v>Ib B.</v>
      </c>
      <c r="D22" s="72">
        <f>Point!C22</f>
        <v>11</v>
      </c>
      <c r="E22" s="70"/>
      <c r="F22" s="126" t="str">
        <f>Money!B22</f>
        <v>Ivar J.</v>
      </c>
      <c r="G22" s="74">
        <f>Money!C22</f>
        <v>1825000</v>
      </c>
      <c r="H22" s="70"/>
      <c r="I22" s="73" t="str">
        <f>'Samlet Stilling'!K22</f>
        <v>Kaj T.</v>
      </c>
      <c r="J22" s="142">
        <f>'Samlet Stilling'!L22</f>
        <v>37.166666666666664</v>
      </c>
      <c r="K22" s="70"/>
      <c r="L22" s="73" t="str">
        <f>'Samlet Stilling'!O22</f>
        <v>Bo</v>
      </c>
      <c r="M22" s="172"/>
    </row>
    <row r="23" spans="2:13" ht="15" customHeight="1">
      <c r="B23" s="72">
        <v>21</v>
      </c>
      <c r="C23" s="73" t="str">
        <f>Point!B23</f>
        <v>Ivar J.</v>
      </c>
      <c r="D23" s="72">
        <f>Point!C23</f>
        <v>6</v>
      </c>
      <c r="E23" s="70"/>
      <c r="F23" s="126" t="str">
        <f>Money!B23</f>
        <v>Ib B.</v>
      </c>
      <c r="G23" s="74">
        <f>Money!C23</f>
        <v>1650000</v>
      </c>
      <c r="H23" s="70"/>
      <c r="I23" s="73" t="str">
        <f>'Samlet Stilling'!K23</f>
        <v>Ib B.</v>
      </c>
      <c r="J23" s="142">
        <f>'Samlet Stilling'!L23</f>
        <v>37.833333333333336</v>
      </c>
      <c r="K23" s="70"/>
      <c r="L23" s="273" t="s">
        <v>51</v>
      </c>
      <c r="M23" s="274"/>
    </row>
    <row r="24" spans="2:13" ht="15" customHeight="1">
      <c r="B24" s="72">
        <v>22</v>
      </c>
      <c r="C24" s="73" t="str">
        <f>Point!B24</f>
        <v>Kaj T.</v>
      </c>
      <c r="D24" s="72">
        <f>Point!C24</f>
        <v>4</v>
      </c>
      <c r="E24" s="70"/>
      <c r="F24" s="126" t="str">
        <f>Money!B24</f>
        <v>Kaj T.</v>
      </c>
      <c r="G24" s="74">
        <f>Money!C24</f>
        <v>700000</v>
      </c>
      <c r="H24" s="70"/>
      <c r="I24" s="73" t="str">
        <f>'Samlet Stilling'!K24</f>
        <v>Ivar J.</v>
      </c>
      <c r="J24" s="142">
        <f>'Samlet Stilling'!L24</f>
        <v>37.94444444444444</v>
      </c>
      <c r="K24" s="70"/>
      <c r="L24" s="75" t="str">
        <f>'Tæt-flag'!G3</f>
        <v>Jesper H</v>
      </c>
      <c r="M24" s="75" t="str">
        <f>'Tæt-flag'!H3</f>
        <v>Gyttegård 9</v>
      </c>
    </row>
    <row r="25" spans="2:13" ht="15" customHeight="1">
      <c r="B25" s="72">
        <v>23</v>
      </c>
      <c r="C25" s="73" t="str">
        <f>Point!B25</f>
        <v>Søren B.</v>
      </c>
      <c r="D25" s="72">
        <f>Point!C25</f>
        <v>2</v>
      </c>
      <c r="E25" s="70"/>
      <c r="F25" s="126" t="str">
        <f>Money!B25</f>
        <v>Søren B.</v>
      </c>
      <c r="G25" s="74">
        <f>Money!C25</f>
        <v>400000</v>
      </c>
      <c r="H25" s="70"/>
      <c r="I25" s="73" t="str">
        <f>'Samlet Stilling'!K25</f>
        <v>Torben C.</v>
      </c>
      <c r="J25" s="142">
        <f>'Samlet Stilling'!L25</f>
        <v>38.72222222222222</v>
      </c>
      <c r="K25" s="70"/>
      <c r="L25" s="75" t="str">
        <f>'Tæt-flag'!G4</f>
        <v>Carsten L.</v>
      </c>
      <c r="M25" s="75" t="str">
        <f>'Tæt-flag'!H4</f>
        <v>Horsens 15</v>
      </c>
    </row>
    <row r="26" spans="2:13" ht="15" customHeight="1">
      <c r="B26" s="72">
        <v>24</v>
      </c>
      <c r="C26" s="73" t="str">
        <f>Point!B26</f>
        <v>Torben C.</v>
      </c>
      <c r="D26" s="72">
        <f>Point!C26</f>
        <v>0</v>
      </c>
      <c r="E26" s="70"/>
      <c r="F26" s="126" t="str">
        <f>Money!B26</f>
        <v>Torben C.</v>
      </c>
      <c r="G26" s="74">
        <f>Money!C26</f>
        <v>200000</v>
      </c>
      <c r="H26" s="70"/>
      <c r="I26" s="73" t="str">
        <f>'Samlet Stilling'!K26</f>
        <v>Thorkild J.</v>
      </c>
      <c r="J26" s="142">
        <f>'Samlet Stilling'!L26</f>
        <v>38.833333333333336</v>
      </c>
      <c r="K26" s="70"/>
      <c r="L26" s="75" t="str">
        <f>'Tæt-flag'!G5</f>
        <v>Torben</v>
      </c>
      <c r="M26" s="75" t="str">
        <f>'Tæt-flag'!H5</f>
        <v>Skoven 2</v>
      </c>
    </row>
    <row r="27" spans="1:14" ht="12.75">
      <c r="A27" s="70"/>
      <c r="B27" s="70"/>
      <c r="C27" s="70"/>
      <c r="D27" s="125"/>
      <c r="E27" s="70"/>
      <c r="F27" s="70"/>
      <c r="G27" s="128"/>
      <c r="H27" s="70"/>
      <c r="I27" s="70"/>
      <c r="J27" s="125"/>
      <c r="K27" s="70"/>
      <c r="L27" s="70"/>
      <c r="M27" s="125"/>
      <c r="N27" s="70"/>
    </row>
    <row r="28" spans="1:15" ht="12.75">
      <c r="A28" s="76" t="s">
        <v>42</v>
      </c>
      <c r="B28" s="76">
        <v>3</v>
      </c>
      <c r="C28" s="76">
        <v>9</v>
      </c>
      <c r="D28" s="77">
        <v>10</v>
      </c>
      <c r="E28" s="76">
        <v>2</v>
      </c>
      <c r="F28" s="76">
        <v>9</v>
      </c>
      <c r="G28" s="129">
        <v>10</v>
      </c>
      <c r="H28" s="76">
        <v>2</v>
      </c>
      <c r="I28" s="76">
        <v>9</v>
      </c>
      <c r="J28" s="77">
        <v>10</v>
      </c>
      <c r="K28" s="76">
        <v>2</v>
      </c>
      <c r="L28" s="76">
        <v>9</v>
      </c>
      <c r="M28" s="77">
        <v>10</v>
      </c>
      <c r="N28" s="76"/>
      <c r="O28" s="76">
        <f>SUM(B28:M28)</f>
        <v>85</v>
      </c>
    </row>
    <row r="29" spans="1:15" ht="12.75">
      <c r="A29" s="76" t="s">
        <v>43</v>
      </c>
      <c r="B29" s="76">
        <f>B28*D34</f>
        <v>22.5</v>
      </c>
      <c r="C29" s="76">
        <f>C28*D34</f>
        <v>67.5</v>
      </c>
      <c r="D29" s="77">
        <f>D28*D34</f>
        <v>75</v>
      </c>
      <c r="E29" s="76">
        <f>E28*D34</f>
        <v>15</v>
      </c>
      <c r="F29" s="76">
        <f>F28*D34</f>
        <v>67.5</v>
      </c>
      <c r="G29" s="129">
        <f>G28*D34</f>
        <v>75</v>
      </c>
      <c r="H29" s="76">
        <f>H28*D34</f>
        <v>15</v>
      </c>
      <c r="I29" s="76">
        <f>I28*D34</f>
        <v>67.5</v>
      </c>
      <c r="J29" s="77">
        <f>J28*D34</f>
        <v>75</v>
      </c>
      <c r="K29" s="76">
        <f>K28*D34</f>
        <v>15</v>
      </c>
      <c r="L29" s="76">
        <f>L28*D34</f>
        <v>67.5</v>
      </c>
      <c r="M29" s="77">
        <f>M28*D34</f>
        <v>75</v>
      </c>
      <c r="N29" s="76"/>
      <c r="O29" s="76">
        <f>SUM(B29:M29)</f>
        <v>637.5</v>
      </c>
    </row>
    <row r="30" spans="1:15" ht="12.75">
      <c r="A30" s="76"/>
      <c r="B30" s="76"/>
      <c r="C30" s="76"/>
      <c r="D30" s="77"/>
      <c r="E30" s="76"/>
      <c r="F30" s="76"/>
      <c r="G30" s="129"/>
      <c r="H30" s="76"/>
      <c r="I30" s="76"/>
      <c r="J30" s="77"/>
      <c r="K30" s="76"/>
      <c r="L30" s="76"/>
      <c r="M30" s="77"/>
      <c r="N30" s="76"/>
      <c r="O30" s="76"/>
    </row>
    <row r="31" spans="1:15" ht="12.75">
      <c r="A31" s="76" t="s">
        <v>44</v>
      </c>
      <c r="B31" s="272">
        <f>SUM(B29:D29)</f>
        <v>165</v>
      </c>
      <c r="C31" s="272"/>
      <c r="D31" s="272"/>
      <c r="E31" s="77"/>
      <c r="F31" s="272">
        <f>SUM(F29:G29)</f>
        <v>142.5</v>
      </c>
      <c r="G31" s="272"/>
      <c r="H31" s="76"/>
      <c r="I31" s="272">
        <f>SUM(I29:J29)</f>
        <v>142.5</v>
      </c>
      <c r="J31" s="272"/>
      <c r="K31" s="76"/>
      <c r="L31" s="272">
        <f>SUM(L29:M29)</f>
        <v>142.5</v>
      </c>
      <c r="M31" s="272"/>
      <c r="N31" s="76"/>
      <c r="O31" s="76"/>
    </row>
    <row r="32" spans="1:15" ht="12.75">
      <c r="A32" s="76"/>
      <c r="B32" s="76"/>
      <c r="C32" s="76"/>
      <c r="D32" s="77"/>
      <c r="E32" s="76"/>
      <c r="F32" s="76"/>
      <c r="G32" s="129"/>
      <c r="H32" s="76"/>
      <c r="I32" s="76"/>
      <c r="J32" s="77"/>
      <c r="K32" s="76"/>
      <c r="L32" s="76"/>
      <c r="M32" s="77"/>
      <c r="N32" s="76"/>
      <c r="O32" s="76"/>
    </row>
    <row r="33" spans="1:15" ht="12.75">
      <c r="A33" s="76"/>
      <c r="B33" s="76"/>
      <c r="C33" s="76"/>
      <c r="D33" s="77"/>
      <c r="E33" s="76"/>
      <c r="F33" s="76"/>
      <c r="G33" s="129"/>
      <c r="H33" s="76"/>
      <c r="I33" s="76"/>
      <c r="J33" s="77"/>
      <c r="K33" s="76"/>
      <c r="L33" s="76"/>
      <c r="M33" s="77"/>
      <c r="N33" s="76"/>
      <c r="O33" s="76"/>
    </row>
    <row r="34" spans="1:15" ht="12.75">
      <c r="A34" s="76" t="s">
        <v>45</v>
      </c>
      <c r="B34" s="76"/>
      <c r="C34" s="76"/>
      <c r="D34" s="77">
        <v>7.5</v>
      </c>
      <c r="E34" s="76"/>
      <c r="F34" s="76"/>
      <c r="G34" s="129"/>
      <c r="H34" s="76"/>
      <c r="I34" s="76"/>
      <c r="J34" s="77"/>
      <c r="K34" s="76"/>
      <c r="L34" s="76"/>
      <c r="M34" s="77"/>
      <c r="N34" s="76"/>
      <c r="O34" s="76"/>
    </row>
    <row r="35" spans="1:15" ht="12.75">
      <c r="A35" s="76"/>
      <c r="B35" s="76"/>
      <c r="C35" s="76"/>
      <c r="D35" s="77"/>
      <c r="E35" s="76"/>
      <c r="F35" s="76"/>
      <c r="G35" s="129"/>
      <c r="H35" s="76"/>
      <c r="I35" s="76"/>
      <c r="J35" s="77"/>
      <c r="K35" s="76"/>
      <c r="L35" s="76"/>
      <c r="M35" s="77"/>
      <c r="N35" s="76"/>
      <c r="O35" s="76"/>
    </row>
    <row r="36" spans="1:15" ht="12.75">
      <c r="A36" s="76"/>
      <c r="B36" s="76"/>
      <c r="C36" s="76"/>
      <c r="D36" s="77"/>
      <c r="E36" s="76"/>
      <c r="F36" s="76"/>
      <c r="G36" s="129"/>
      <c r="H36" s="76"/>
      <c r="I36" s="76"/>
      <c r="J36" s="77"/>
      <c r="K36" s="76"/>
      <c r="L36" s="76"/>
      <c r="M36" s="77"/>
      <c r="N36" s="76"/>
      <c r="O36" s="76"/>
    </row>
    <row r="37" spans="1:14" ht="12.75">
      <c r="A37" s="70"/>
      <c r="B37" s="70"/>
      <c r="C37" s="70"/>
      <c r="D37" s="125"/>
      <c r="E37" s="70"/>
      <c r="F37" s="70"/>
      <c r="G37" s="128"/>
      <c r="H37" s="70"/>
      <c r="I37" s="70"/>
      <c r="J37" s="125"/>
      <c r="K37" s="70"/>
      <c r="L37" s="70"/>
      <c r="M37" s="125"/>
      <c r="N37" s="70"/>
    </row>
    <row r="38" spans="1:14" ht="12.75">
      <c r="A38" s="70"/>
      <c r="B38" s="70"/>
      <c r="C38" s="70"/>
      <c r="D38" s="125"/>
      <c r="E38" s="70"/>
      <c r="F38" s="70"/>
      <c r="G38" s="128"/>
      <c r="H38" s="70"/>
      <c r="I38" s="70"/>
      <c r="J38" s="125"/>
      <c r="K38" s="70"/>
      <c r="L38" s="70"/>
      <c r="M38" s="125"/>
      <c r="N38" s="70"/>
    </row>
    <row r="39" spans="1:14" ht="12.75">
      <c r="A39" s="70"/>
      <c r="B39" s="70"/>
      <c r="C39" s="70"/>
      <c r="D39" s="125"/>
      <c r="E39" s="70"/>
      <c r="F39" s="70"/>
      <c r="G39" s="128"/>
      <c r="H39" s="70"/>
      <c r="I39" s="70"/>
      <c r="J39" s="125"/>
      <c r="K39" s="70"/>
      <c r="L39" s="70"/>
      <c r="M39" s="125"/>
      <c r="N39" s="70"/>
    </row>
    <row r="40" spans="1:14" ht="12.75">
      <c r="A40" s="70"/>
      <c r="B40" s="70"/>
      <c r="C40" s="70"/>
      <c r="D40" s="125"/>
      <c r="E40" s="70"/>
      <c r="F40" s="70"/>
      <c r="G40" s="128"/>
      <c r="H40" s="70"/>
      <c r="I40" s="70"/>
      <c r="J40" s="125"/>
      <c r="K40" s="70"/>
      <c r="L40" s="70"/>
      <c r="M40" s="125"/>
      <c r="N40" s="70"/>
    </row>
    <row r="41" spans="1:14" ht="12.75">
      <c r="A41" s="70"/>
      <c r="B41" s="70"/>
      <c r="C41" s="70"/>
      <c r="D41" s="125"/>
      <c r="E41" s="70"/>
      <c r="F41" s="70"/>
      <c r="G41" s="128"/>
      <c r="H41" s="70"/>
      <c r="I41" s="70"/>
      <c r="J41" s="125"/>
      <c r="K41" s="70"/>
      <c r="L41" s="70"/>
      <c r="M41" s="125"/>
      <c r="N41" s="70"/>
    </row>
    <row r="42" spans="1:14" ht="12.75">
      <c r="A42" s="70"/>
      <c r="B42" s="70"/>
      <c r="C42" s="70"/>
      <c r="D42" s="125"/>
      <c r="E42" s="70"/>
      <c r="F42" s="70"/>
      <c r="G42" s="128"/>
      <c r="H42" s="70"/>
      <c r="I42" s="70"/>
      <c r="J42" s="125"/>
      <c r="K42" s="70"/>
      <c r="L42" s="70"/>
      <c r="M42" s="125"/>
      <c r="N42" s="70"/>
    </row>
    <row r="43" spans="1:14" ht="12.75">
      <c r="A43" s="70"/>
      <c r="B43" s="70"/>
      <c r="C43" s="70"/>
      <c r="D43" s="125"/>
      <c r="E43" s="70"/>
      <c r="F43" s="70"/>
      <c r="G43" s="128"/>
      <c r="H43" s="70"/>
      <c r="I43" s="70"/>
      <c r="J43" s="125"/>
      <c r="K43" s="70"/>
      <c r="L43" s="70"/>
      <c r="M43" s="125"/>
      <c r="N43" s="70"/>
    </row>
    <row r="44" spans="1:14" ht="12.75">
      <c r="A44" s="70"/>
      <c r="B44" s="70"/>
      <c r="C44" s="70"/>
      <c r="D44" s="125"/>
      <c r="E44" s="70"/>
      <c r="F44" s="70"/>
      <c r="G44" s="128"/>
      <c r="H44" s="70"/>
      <c r="I44" s="70"/>
      <c r="J44" s="125"/>
      <c r="K44" s="70"/>
      <c r="L44" s="70"/>
      <c r="M44" s="125"/>
      <c r="N44" s="70"/>
    </row>
    <row r="45" spans="1:14" ht="12.75">
      <c r="A45" s="70"/>
      <c r="B45" s="70"/>
      <c r="C45" s="70"/>
      <c r="D45" s="125"/>
      <c r="E45" s="70"/>
      <c r="F45" s="70"/>
      <c r="G45" s="128"/>
      <c r="H45" s="70"/>
      <c r="I45" s="70"/>
      <c r="J45" s="125"/>
      <c r="K45" s="70"/>
      <c r="L45" s="70"/>
      <c r="M45" s="125"/>
      <c r="N45" s="70"/>
    </row>
    <row r="46" spans="1:14" ht="12.75">
      <c r="A46" s="70"/>
      <c r="B46" s="70"/>
      <c r="C46" s="70"/>
      <c r="D46" s="125"/>
      <c r="E46" s="70"/>
      <c r="F46" s="70"/>
      <c r="G46" s="128"/>
      <c r="H46" s="70"/>
      <c r="I46" s="70"/>
      <c r="J46" s="125"/>
      <c r="K46" s="70"/>
      <c r="L46" s="70"/>
      <c r="M46" s="125"/>
      <c r="N46" s="70"/>
    </row>
    <row r="47" spans="1:14" ht="12.75">
      <c r="A47" s="70"/>
      <c r="B47" s="70"/>
      <c r="C47" s="70"/>
      <c r="D47" s="125"/>
      <c r="E47" s="70"/>
      <c r="F47" s="70"/>
      <c r="G47" s="128"/>
      <c r="H47" s="70"/>
      <c r="I47" s="70"/>
      <c r="J47" s="125"/>
      <c r="K47" s="70"/>
      <c r="L47" s="70"/>
      <c r="M47" s="125"/>
      <c r="N47" s="70"/>
    </row>
    <row r="48" spans="1:14" ht="12.75">
      <c r="A48" s="70"/>
      <c r="B48" s="70"/>
      <c r="C48" s="70"/>
      <c r="D48" s="125"/>
      <c r="E48" s="70"/>
      <c r="F48" s="70"/>
      <c r="G48" s="128"/>
      <c r="H48" s="70"/>
      <c r="I48" s="70"/>
      <c r="J48" s="125"/>
      <c r="K48" s="70"/>
      <c r="L48" s="70"/>
      <c r="M48" s="125"/>
      <c r="N48" s="70"/>
    </row>
    <row r="49" spans="1:14" ht="12.75">
      <c r="A49" s="70"/>
      <c r="B49" s="70"/>
      <c r="C49" s="70"/>
      <c r="D49" s="125"/>
      <c r="E49" s="70"/>
      <c r="F49" s="70"/>
      <c r="G49" s="128"/>
      <c r="H49" s="70"/>
      <c r="I49" s="70"/>
      <c r="J49" s="125"/>
      <c r="K49" s="70"/>
      <c r="L49" s="70"/>
      <c r="M49" s="125"/>
      <c r="N49" s="70"/>
    </row>
    <row r="50" spans="1:14" ht="12.75">
      <c r="A50" s="70"/>
      <c r="B50" s="70"/>
      <c r="C50" s="70"/>
      <c r="D50" s="125"/>
      <c r="E50" s="70"/>
      <c r="F50" s="70"/>
      <c r="G50" s="128"/>
      <c r="H50" s="70"/>
      <c r="I50" s="70"/>
      <c r="J50" s="125"/>
      <c r="K50" s="70"/>
      <c r="L50" s="70"/>
      <c r="M50" s="125"/>
      <c r="N50" s="70"/>
    </row>
  </sheetData>
  <sheetProtection/>
  <mergeCells count="10">
    <mergeCell ref="B2:D2"/>
    <mergeCell ref="F2:G2"/>
    <mergeCell ref="I2:J2"/>
    <mergeCell ref="L2:M2"/>
    <mergeCell ref="B31:D31"/>
    <mergeCell ref="F31:G31"/>
    <mergeCell ref="I31:J31"/>
    <mergeCell ref="L31:M31"/>
    <mergeCell ref="L14:M14"/>
    <mergeCell ref="L23:M2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14.421875" style="9" customWidth="1"/>
    <col min="6" max="6" width="6.710937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294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295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61</v>
      </c>
      <c r="B4" s="103">
        <v>19.4</v>
      </c>
      <c r="C4" s="97">
        <v>52</v>
      </c>
      <c r="D4" s="104">
        <v>38</v>
      </c>
      <c r="E4" s="102"/>
      <c r="F4" s="97">
        <v>1</v>
      </c>
      <c r="G4" s="94">
        <v>10</v>
      </c>
      <c r="H4" s="98">
        <f aca="true" t="shared" si="0" ref="H4:H11">N4+I4</f>
        <v>2550000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2500000</v>
      </c>
      <c r="P4" s="203"/>
      <c r="Q4" s="204"/>
    </row>
    <row r="5" spans="1:17" s="99" customFormat="1" ht="18" customHeight="1">
      <c r="A5" s="183" t="s">
        <v>81</v>
      </c>
      <c r="B5" s="93">
        <v>19.2</v>
      </c>
      <c r="C5" s="97">
        <v>51</v>
      </c>
      <c r="D5" s="95">
        <v>37</v>
      </c>
      <c r="E5" s="96"/>
      <c r="F5" s="97">
        <v>2</v>
      </c>
      <c r="G5" s="97">
        <v>8</v>
      </c>
      <c r="H5" s="98">
        <f t="shared" si="0"/>
        <v>2050000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2000000</v>
      </c>
      <c r="P5" s="203"/>
      <c r="Q5" s="204"/>
    </row>
    <row r="6" spans="1:17" s="99" customFormat="1" ht="18" customHeight="1">
      <c r="A6" s="183" t="s">
        <v>72</v>
      </c>
      <c r="B6" s="93">
        <v>7</v>
      </c>
      <c r="C6" s="97">
        <v>47</v>
      </c>
      <c r="D6" s="95">
        <v>34</v>
      </c>
      <c r="E6" s="96"/>
      <c r="F6" s="102">
        <v>3</v>
      </c>
      <c r="G6" s="102">
        <v>6</v>
      </c>
      <c r="H6" s="98">
        <f t="shared" si="0"/>
        <v>1550000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1500000</v>
      </c>
      <c r="P6" s="203"/>
      <c r="Q6" s="204"/>
    </row>
    <row r="7" spans="1:18" s="99" customFormat="1" ht="18" customHeight="1">
      <c r="A7" s="183" t="s">
        <v>55</v>
      </c>
      <c r="B7" s="93">
        <v>13.9</v>
      </c>
      <c r="C7" s="100">
        <v>47</v>
      </c>
      <c r="D7" s="104">
        <v>35</v>
      </c>
      <c r="E7" s="102"/>
      <c r="F7" s="97">
        <v>4</v>
      </c>
      <c r="G7" s="97">
        <v>5</v>
      </c>
      <c r="H7" s="98">
        <f t="shared" si="0"/>
        <v>1250000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1200000</v>
      </c>
      <c r="O7" s="106"/>
      <c r="P7" s="203"/>
      <c r="Q7" s="204"/>
      <c r="R7" s="107"/>
    </row>
    <row r="8" spans="1:17" s="99" customFormat="1" ht="18" customHeight="1">
      <c r="A8" s="183" t="s">
        <v>74</v>
      </c>
      <c r="B8" s="93">
        <v>18.3</v>
      </c>
      <c r="C8" s="97">
        <v>47</v>
      </c>
      <c r="D8" s="104">
        <v>33</v>
      </c>
      <c r="E8" s="102"/>
      <c r="F8" s="97">
        <v>5</v>
      </c>
      <c r="G8" s="97">
        <v>4</v>
      </c>
      <c r="H8" s="98">
        <f t="shared" si="0"/>
        <v>1050000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1000000</v>
      </c>
      <c r="P8" s="203"/>
      <c r="Q8" s="204"/>
    </row>
    <row r="9" spans="1:17" s="99" customFormat="1" ht="18" customHeight="1">
      <c r="A9" s="183" t="s">
        <v>86</v>
      </c>
      <c r="B9" s="103">
        <v>16.3</v>
      </c>
      <c r="C9" s="94">
        <v>44</v>
      </c>
      <c r="D9" s="95">
        <v>35</v>
      </c>
      <c r="E9" s="96" t="s">
        <v>284</v>
      </c>
      <c r="F9" s="108">
        <v>6</v>
      </c>
      <c r="G9" s="108">
        <v>3</v>
      </c>
      <c r="H9" s="98">
        <v>2050000</v>
      </c>
      <c r="I9" s="113">
        <f t="shared" si="1"/>
        <v>650000</v>
      </c>
      <c r="J9" s="118" t="s">
        <v>13</v>
      </c>
      <c r="K9" s="119"/>
      <c r="L9" s="120"/>
      <c r="M9" s="101">
        <v>3</v>
      </c>
      <c r="N9" s="98">
        <f>N12*8%</f>
        <v>800000</v>
      </c>
      <c r="P9" s="203"/>
      <c r="Q9" s="204"/>
    </row>
    <row r="10" spans="1:17" s="99" customFormat="1" ht="18" customHeight="1">
      <c r="A10" s="183" t="s">
        <v>53</v>
      </c>
      <c r="B10" s="93">
        <v>22.5</v>
      </c>
      <c r="C10" s="97">
        <v>44</v>
      </c>
      <c r="D10" s="104">
        <v>42</v>
      </c>
      <c r="E10" s="102"/>
      <c r="F10" s="97">
        <v>7</v>
      </c>
      <c r="G10" s="97">
        <v>2</v>
      </c>
      <c r="H10" s="98">
        <f t="shared" si="0"/>
        <v>650000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600000</v>
      </c>
      <c r="P10" s="203"/>
      <c r="Q10" s="204"/>
    </row>
    <row r="11" spans="1:17" s="99" customFormat="1" ht="18" customHeight="1">
      <c r="A11" s="183" t="s">
        <v>54</v>
      </c>
      <c r="B11" s="93">
        <v>7.5</v>
      </c>
      <c r="C11" s="97">
        <v>43</v>
      </c>
      <c r="D11" s="104">
        <v>30</v>
      </c>
      <c r="E11" s="96" t="s">
        <v>286</v>
      </c>
      <c r="F11" s="97">
        <v>8</v>
      </c>
      <c r="G11" s="97">
        <v>1</v>
      </c>
      <c r="H11" s="98">
        <f t="shared" si="0"/>
        <v>1050000</v>
      </c>
      <c r="I11" s="113">
        <f t="shared" si="1"/>
        <v>650000</v>
      </c>
      <c r="J11" s="118" t="s">
        <v>15</v>
      </c>
      <c r="K11" s="119"/>
      <c r="L11" s="120"/>
      <c r="M11" s="101">
        <v>1</v>
      </c>
      <c r="N11" s="98">
        <f>N12*4%</f>
        <v>400000</v>
      </c>
      <c r="P11" s="203"/>
      <c r="Q11" s="204"/>
    </row>
    <row r="12" spans="1:17" s="99" customFormat="1" ht="18" customHeight="1">
      <c r="A12" s="183" t="s">
        <v>60</v>
      </c>
      <c r="B12" s="93">
        <v>5.2</v>
      </c>
      <c r="C12" s="100">
        <v>42</v>
      </c>
      <c r="D12" s="95">
        <v>35</v>
      </c>
      <c r="E12" s="96" t="s">
        <v>287</v>
      </c>
      <c r="F12" s="94"/>
      <c r="G12" s="97"/>
      <c r="H12" s="98">
        <f>I12</f>
        <v>650000</v>
      </c>
      <c r="I12" s="113">
        <f t="shared" si="1"/>
        <v>650000</v>
      </c>
      <c r="J12" s="122" t="s">
        <v>3</v>
      </c>
      <c r="K12" s="119"/>
      <c r="L12" s="120"/>
      <c r="M12" s="101"/>
      <c r="N12" s="110">
        <v>10000000</v>
      </c>
      <c r="P12" s="203"/>
      <c r="Q12" s="204"/>
    </row>
    <row r="13" spans="1:17" s="99" customFormat="1" ht="18" customHeight="1">
      <c r="A13" s="183" t="s">
        <v>125</v>
      </c>
      <c r="B13" s="93">
        <v>17.2</v>
      </c>
      <c r="C13" s="100">
        <v>41</v>
      </c>
      <c r="D13" s="95">
        <v>34</v>
      </c>
      <c r="E13" s="96"/>
      <c r="F13" s="97"/>
      <c r="G13" s="97"/>
      <c r="H13" s="98">
        <f aca="true" t="shared" si="2" ref="H13:H27">I13</f>
        <v>50000</v>
      </c>
      <c r="I13" s="113">
        <f t="shared" si="1"/>
        <v>50000</v>
      </c>
      <c r="J13" s="185" t="s">
        <v>88</v>
      </c>
      <c r="K13" s="186"/>
      <c r="L13" s="187"/>
      <c r="M13" s="188">
        <v>1</v>
      </c>
      <c r="N13" s="189">
        <f>N10</f>
        <v>600000</v>
      </c>
      <c r="P13" s="203"/>
      <c r="Q13" s="204"/>
    </row>
    <row r="14" spans="1:17" s="99" customFormat="1" ht="18" customHeight="1">
      <c r="A14" s="184" t="s">
        <v>75</v>
      </c>
      <c r="B14" s="93">
        <v>7.9</v>
      </c>
      <c r="C14" s="100">
        <v>39</v>
      </c>
      <c r="D14" s="95">
        <v>37</v>
      </c>
      <c r="E14" s="247" t="s">
        <v>285</v>
      </c>
      <c r="F14" s="97"/>
      <c r="G14" s="97"/>
      <c r="H14" s="98">
        <v>1850000</v>
      </c>
      <c r="I14" s="113">
        <f t="shared" si="1"/>
        <v>650000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77</v>
      </c>
      <c r="B15" s="103">
        <v>14.4</v>
      </c>
      <c r="C15" s="102">
        <v>38</v>
      </c>
      <c r="D15" s="95">
        <v>37</v>
      </c>
      <c r="E15" s="96"/>
      <c r="F15" s="97"/>
      <c r="G15" s="97"/>
      <c r="H15" s="98">
        <f t="shared" si="2"/>
        <v>50000</v>
      </c>
      <c r="I15" s="113">
        <f t="shared" si="1"/>
        <v>50000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59</v>
      </c>
      <c r="B16" s="93">
        <v>15.7</v>
      </c>
      <c r="C16" s="102">
        <v>37</v>
      </c>
      <c r="D16" s="95">
        <v>39</v>
      </c>
      <c r="E16" s="96"/>
      <c r="F16" s="102"/>
      <c r="G16" s="102"/>
      <c r="H16" s="98">
        <f t="shared" si="2"/>
        <v>50000</v>
      </c>
      <c r="I16" s="113">
        <f t="shared" si="1"/>
        <v>50000</v>
      </c>
      <c r="P16" s="203"/>
      <c r="Q16" s="204"/>
    </row>
    <row r="17" spans="1:18" s="99" customFormat="1" ht="18" customHeight="1">
      <c r="A17" s="183" t="s">
        <v>73</v>
      </c>
      <c r="B17" s="93">
        <v>17.6</v>
      </c>
      <c r="C17" s="97">
        <v>32</v>
      </c>
      <c r="D17" s="95">
        <v>39</v>
      </c>
      <c r="E17" s="96"/>
      <c r="F17" s="102"/>
      <c r="G17" s="102"/>
      <c r="H17" s="98">
        <f t="shared" si="2"/>
        <v>50000</v>
      </c>
      <c r="I17" s="113">
        <f t="shared" si="1"/>
        <v>50000</v>
      </c>
      <c r="O17" s="106"/>
      <c r="P17" s="203"/>
      <c r="Q17" s="204"/>
      <c r="R17" s="107"/>
    </row>
    <row r="18" spans="1:18" s="99" customFormat="1" ht="18" customHeight="1">
      <c r="A18" s="183" t="s">
        <v>80</v>
      </c>
      <c r="B18" s="93">
        <v>19.3</v>
      </c>
      <c r="C18" s="97">
        <v>30</v>
      </c>
      <c r="D18" s="95">
        <v>39</v>
      </c>
      <c r="E18" s="96"/>
      <c r="F18" s="97"/>
      <c r="G18" s="97"/>
      <c r="H18" s="98">
        <f t="shared" si="2"/>
        <v>50000</v>
      </c>
      <c r="I18" s="113">
        <f t="shared" si="1"/>
        <v>50000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58</v>
      </c>
      <c r="B19" s="109">
        <v>8.9</v>
      </c>
      <c r="C19" s="97"/>
      <c r="D19" s="95">
        <v>0</v>
      </c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2000000</v>
      </c>
      <c r="O19" s="107"/>
      <c r="P19" s="203"/>
      <c r="Q19" s="204"/>
      <c r="R19" s="107"/>
    </row>
    <row r="20" spans="1:17" s="4" customFormat="1" ht="18" customHeight="1">
      <c r="A20" s="183" t="s">
        <v>78</v>
      </c>
      <c r="B20" s="109">
        <v>16.9</v>
      </c>
      <c r="C20" s="97"/>
      <c r="D20" s="95">
        <v>0</v>
      </c>
      <c r="E20" s="96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1500000</v>
      </c>
      <c r="P20" s="203"/>
      <c r="Q20" s="204"/>
    </row>
    <row r="21" spans="1:17" s="4" customFormat="1" ht="18" customHeight="1">
      <c r="A21" s="183" t="s">
        <v>71</v>
      </c>
      <c r="B21" s="93">
        <v>17.6</v>
      </c>
      <c r="C21" s="100"/>
      <c r="D21" s="104">
        <v>0</v>
      </c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1000000</v>
      </c>
      <c r="P21" s="203"/>
      <c r="Q21" s="204"/>
    </row>
    <row r="22" spans="1:17" s="4" customFormat="1" ht="18" customHeight="1">
      <c r="A22" s="183" t="s">
        <v>76</v>
      </c>
      <c r="B22" s="93">
        <v>23</v>
      </c>
      <c r="C22" s="97"/>
      <c r="D22" s="104">
        <v>0</v>
      </c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500000</v>
      </c>
      <c r="P22" s="203"/>
      <c r="Q22" s="204"/>
    </row>
    <row r="23" spans="1:17" s="4" customFormat="1" ht="18" customHeight="1">
      <c r="A23" s="183" t="s">
        <v>84</v>
      </c>
      <c r="B23" s="109">
        <v>26.8</v>
      </c>
      <c r="C23" s="97"/>
      <c r="D23" s="95">
        <v>0</v>
      </c>
      <c r="E23" s="108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82</v>
      </c>
      <c r="B24" s="93">
        <v>33</v>
      </c>
      <c r="C24" s="100"/>
      <c r="D24" s="95">
        <v>0</v>
      </c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/>
      <c r="B25" s="93"/>
      <c r="C25" s="97"/>
      <c r="D25" s="104">
        <v>0</v>
      </c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4"/>
      <c r="B26" s="93"/>
      <c r="C26" s="97"/>
      <c r="D26" s="95">
        <v>0</v>
      </c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1675000</v>
      </c>
      <c r="P26" s="202"/>
      <c r="Q26" s="204"/>
    </row>
    <row r="27" spans="1:17" s="4" customFormat="1" ht="18" customHeight="1">
      <c r="A27" s="183"/>
      <c r="B27" s="103"/>
      <c r="C27" s="104"/>
      <c r="D27" s="95">
        <v>0</v>
      </c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825000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14950000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279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280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54</v>
      </c>
      <c r="B4" s="93">
        <v>7.5</v>
      </c>
      <c r="C4" s="97">
        <v>31</v>
      </c>
      <c r="D4" s="104">
        <v>36</v>
      </c>
      <c r="E4" s="96"/>
      <c r="F4" s="97">
        <v>1</v>
      </c>
      <c r="G4" s="94">
        <v>10</v>
      </c>
      <c r="H4" s="98">
        <f aca="true" t="shared" si="0" ref="H4:H11">N4+I4</f>
        <v>1300000</v>
      </c>
      <c r="I4" s="113">
        <f aca="true" t="shared" si="1" ref="I4:I27">IF(E4&gt;0,$N$13,0)+IF(C4&gt;0,50000,0)+IF(C4&lt;0,50000,0)</f>
        <v>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4" t="s">
        <v>75</v>
      </c>
      <c r="B5" s="93">
        <v>7.9</v>
      </c>
      <c r="C5" s="100">
        <v>19</v>
      </c>
      <c r="D5" s="95">
        <v>33</v>
      </c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59</v>
      </c>
      <c r="B6" s="93">
        <v>15.7</v>
      </c>
      <c r="C6" s="102">
        <v>18</v>
      </c>
      <c r="D6" s="95">
        <v>39</v>
      </c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73</v>
      </c>
      <c r="B7" s="93">
        <v>16.7</v>
      </c>
      <c r="C7" s="97">
        <v>18</v>
      </c>
      <c r="D7" s="95">
        <v>36</v>
      </c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53</v>
      </c>
      <c r="B8" s="93">
        <v>22.5</v>
      </c>
      <c r="C8" s="97">
        <v>18</v>
      </c>
      <c r="D8" s="104">
        <v>38</v>
      </c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72</v>
      </c>
      <c r="B9" s="93">
        <v>7</v>
      </c>
      <c r="C9" s="97">
        <v>17</v>
      </c>
      <c r="D9" s="95">
        <v>41</v>
      </c>
      <c r="E9" s="102"/>
      <c r="F9" s="108">
        <v>6</v>
      </c>
      <c r="G9" s="108">
        <v>3</v>
      </c>
      <c r="H9" s="98">
        <f t="shared" si="0"/>
        <v>450000</v>
      </c>
      <c r="I9" s="113">
        <f t="shared" si="1"/>
        <v>50000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55</v>
      </c>
      <c r="B10" s="93">
        <v>13.9</v>
      </c>
      <c r="C10" s="100">
        <v>16</v>
      </c>
      <c r="D10" s="104">
        <v>38</v>
      </c>
      <c r="E10" s="96"/>
      <c r="F10" s="97">
        <v>7</v>
      </c>
      <c r="G10" s="97">
        <v>2</v>
      </c>
      <c r="H10" s="98">
        <f t="shared" si="0"/>
        <v>350000</v>
      </c>
      <c r="I10" s="113">
        <f t="shared" si="1"/>
        <v>50000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81</v>
      </c>
      <c r="B11" s="93">
        <v>19.2</v>
      </c>
      <c r="C11" s="97">
        <v>16</v>
      </c>
      <c r="D11" s="95">
        <v>44</v>
      </c>
      <c r="E11" s="96"/>
      <c r="F11" s="97">
        <v>8</v>
      </c>
      <c r="G11" s="97">
        <v>1</v>
      </c>
      <c r="H11" s="98">
        <f t="shared" si="0"/>
        <v>250000</v>
      </c>
      <c r="I11" s="113">
        <f t="shared" si="1"/>
        <v>50000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60</v>
      </c>
      <c r="B12" s="93">
        <v>5.2</v>
      </c>
      <c r="C12" s="100"/>
      <c r="D12" s="95"/>
      <c r="E12" s="96"/>
      <c r="F12" s="94"/>
      <c r="G12" s="97"/>
      <c r="H12" s="98">
        <f>I12</f>
        <v>0</v>
      </c>
      <c r="I12" s="113">
        <f t="shared" si="1"/>
        <v>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58</v>
      </c>
      <c r="B13" s="109">
        <v>8.9</v>
      </c>
      <c r="C13" s="97"/>
      <c r="D13" s="95"/>
      <c r="E13" s="96"/>
      <c r="F13" s="97"/>
      <c r="G13" s="97"/>
      <c r="H13" s="98">
        <f aca="true" t="shared" si="2" ref="H13:H27">I13</f>
        <v>0</v>
      </c>
      <c r="I13" s="113">
        <f t="shared" si="1"/>
        <v>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77</v>
      </c>
      <c r="B14" s="103">
        <v>14.4</v>
      </c>
      <c r="C14" s="102"/>
      <c r="D14" s="95"/>
      <c r="E14" s="96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86</v>
      </c>
      <c r="B15" s="103">
        <v>16.3</v>
      </c>
      <c r="C15" s="94"/>
      <c r="D15" s="95"/>
      <c r="E15" s="96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78</v>
      </c>
      <c r="B16" s="109">
        <v>16.9</v>
      </c>
      <c r="C16" s="97"/>
      <c r="D16" s="95"/>
      <c r="E16" s="102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125</v>
      </c>
      <c r="B17" s="93">
        <v>17.2</v>
      </c>
      <c r="C17" s="100"/>
      <c r="D17" s="95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71</v>
      </c>
      <c r="B18" s="93">
        <v>17.6</v>
      </c>
      <c r="C18" s="100"/>
      <c r="D18" s="104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74</v>
      </c>
      <c r="B19" s="93">
        <v>18.3</v>
      </c>
      <c r="C19" s="97"/>
      <c r="D19" s="104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80</v>
      </c>
      <c r="B20" s="93">
        <v>19.3</v>
      </c>
      <c r="C20" s="97"/>
      <c r="D20" s="95"/>
      <c r="E20" s="102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61</v>
      </c>
      <c r="B21" s="103">
        <v>19.4</v>
      </c>
      <c r="C21" s="97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76</v>
      </c>
      <c r="B22" s="93">
        <v>23</v>
      </c>
      <c r="C22" s="97"/>
      <c r="D22" s="104"/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84</v>
      </c>
      <c r="B23" s="109">
        <v>26.8</v>
      </c>
      <c r="C23" s="97"/>
      <c r="D23" s="95"/>
      <c r="E23" s="108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82</v>
      </c>
      <c r="B24" s="93">
        <v>33</v>
      </c>
      <c r="C24" s="100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/>
      <c r="B25" s="93"/>
      <c r="C25" s="97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4"/>
      <c r="B26" s="93"/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837500</v>
      </c>
      <c r="P26" s="202"/>
      <c r="Q26" s="204"/>
    </row>
    <row r="27" spans="1:17" s="4" customFormat="1" ht="18" customHeight="1">
      <c r="A27" s="183"/>
      <c r="B27" s="103"/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5400000</v>
      </c>
      <c r="I28" s="114"/>
    </row>
    <row r="29" ht="18.75" thickTop="1"/>
    <row r="30" ht="18">
      <c r="C30" s="246" t="s">
        <v>281</v>
      </c>
    </row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zoomScale="82" zoomScaleNormal="82" zoomScalePageLayoutView="0" workbookViewId="0" topLeftCell="A1">
      <selection activeCell="C4" sqref="C4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6" width="10.140625" style="9" customWidth="1"/>
    <col min="7" max="7" width="9.140625" style="9" customWidth="1"/>
    <col min="8" max="8" width="13.57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6.28125" style="8" customWidth="1"/>
    <col min="13" max="13" width="7.57421875" style="8" customWidth="1"/>
    <col min="14" max="14" width="12.421875" style="8" customWidth="1"/>
    <col min="15" max="15" width="7.57421875" style="8" customWidth="1"/>
    <col min="16" max="17" width="9.140625" style="205" customWidth="1"/>
    <col min="18" max="16384" width="9.140625" style="8" customWidth="1"/>
  </cols>
  <sheetData>
    <row r="1" spans="2:17" s="4" customFormat="1" ht="43.5" customHeight="1">
      <c r="B1" s="276" t="s">
        <v>276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02"/>
      <c r="Q1" s="202"/>
    </row>
    <row r="2" spans="2:17" s="4" customFormat="1" ht="29.25" customHeight="1">
      <c r="B2" s="277" t="s">
        <v>278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P2" s="202"/>
      <c r="Q2" s="202"/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57</v>
      </c>
      <c r="F3" s="89" t="s">
        <v>6</v>
      </c>
      <c r="G3" s="90" t="s">
        <v>5</v>
      </c>
      <c r="H3" s="91" t="s">
        <v>56</v>
      </c>
      <c r="I3" s="92"/>
      <c r="J3" s="201" t="s">
        <v>6</v>
      </c>
      <c r="K3" s="197"/>
      <c r="L3" s="198"/>
      <c r="M3" s="199" t="s">
        <v>5</v>
      </c>
      <c r="N3" s="200" t="s">
        <v>4</v>
      </c>
      <c r="P3" s="203"/>
      <c r="Q3" s="203"/>
    </row>
    <row r="4" spans="1:17" s="99" customFormat="1" ht="18" customHeight="1">
      <c r="A4" s="183" t="s">
        <v>72</v>
      </c>
      <c r="B4" s="93">
        <v>7</v>
      </c>
      <c r="C4" s="100">
        <v>24</v>
      </c>
      <c r="D4" s="95"/>
      <c r="E4" s="96">
        <v>3.94</v>
      </c>
      <c r="F4" s="97">
        <v>1</v>
      </c>
      <c r="G4" s="94">
        <v>10</v>
      </c>
      <c r="H4" s="98">
        <f aca="true" t="shared" si="0" ref="H4:H11">N4+I4</f>
        <v>1600000</v>
      </c>
      <c r="I4" s="113">
        <f aca="true" t="shared" si="1" ref="I4:I27">IF(E4&gt;0,$N$13,0)+IF(C4&gt;0,50000,0)+IF(C4&lt;0,50000,0)</f>
        <v>350000</v>
      </c>
      <c r="J4" s="115" t="s">
        <v>8</v>
      </c>
      <c r="K4" s="116"/>
      <c r="L4" s="117"/>
      <c r="M4" s="105">
        <v>10</v>
      </c>
      <c r="N4" s="98">
        <f>N12*25%</f>
        <v>1250000</v>
      </c>
      <c r="P4" s="203"/>
      <c r="Q4" s="204"/>
    </row>
    <row r="5" spans="1:17" s="99" customFormat="1" ht="18" customHeight="1">
      <c r="A5" s="184" t="s">
        <v>75</v>
      </c>
      <c r="B5" s="93">
        <v>7.9</v>
      </c>
      <c r="C5" s="97">
        <v>22</v>
      </c>
      <c r="D5" s="95"/>
      <c r="E5" s="96"/>
      <c r="F5" s="97">
        <v>2</v>
      </c>
      <c r="G5" s="97">
        <v>8</v>
      </c>
      <c r="H5" s="98">
        <f t="shared" si="0"/>
        <v>1050000</v>
      </c>
      <c r="I5" s="113">
        <f t="shared" si="1"/>
        <v>50000</v>
      </c>
      <c r="J5" s="118" t="s">
        <v>9</v>
      </c>
      <c r="K5" s="119"/>
      <c r="L5" s="120"/>
      <c r="M5" s="101">
        <v>8</v>
      </c>
      <c r="N5" s="98">
        <f>N12*20%</f>
        <v>1000000</v>
      </c>
      <c r="P5" s="203"/>
      <c r="Q5" s="204"/>
    </row>
    <row r="6" spans="1:17" s="99" customFormat="1" ht="18" customHeight="1">
      <c r="A6" s="183" t="s">
        <v>54</v>
      </c>
      <c r="B6" s="93">
        <v>7.5</v>
      </c>
      <c r="C6" s="97">
        <v>19</v>
      </c>
      <c r="D6" s="104"/>
      <c r="E6" s="96"/>
      <c r="F6" s="102">
        <v>3</v>
      </c>
      <c r="G6" s="102">
        <v>6</v>
      </c>
      <c r="H6" s="98">
        <f t="shared" si="0"/>
        <v>800000</v>
      </c>
      <c r="I6" s="113">
        <f t="shared" si="1"/>
        <v>50000</v>
      </c>
      <c r="J6" s="118" t="s">
        <v>10</v>
      </c>
      <c r="K6" s="119"/>
      <c r="L6" s="120"/>
      <c r="M6" s="101">
        <v>6</v>
      </c>
      <c r="N6" s="98">
        <f>N12*15%</f>
        <v>750000</v>
      </c>
      <c r="P6" s="203"/>
      <c r="Q6" s="204"/>
    </row>
    <row r="7" spans="1:18" s="99" customFormat="1" ht="18" customHeight="1">
      <c r="A7" s="183" t="s">
        <v>76</v>
      </c>
      <c r="B7" s="93">
        <v>23</v>
      </c>
      <c r="C7" s="100">
        <v>19</v>
      </c>
      <c r="D7" s="95"/>
      <c r="E7" s="96"/>
      <c r="F7" s="97">
        <v>4</v>
      </c>
      <c r="G7" s="97">
        <v>5</v>
      </c>
      <c r="H7" s="98">
        <f t="shared" si="0"/>
        <v>650000</v>
      </c>
      <c r="I7" s="113">
        <f t="shared" si="1"/>
        <v>50000</v>
      </c>
      <c r="J7" s="118" t="s">
        <v>11</v>
      </c>
      <c r="K7" s="119"/>
      <c r="L7" s="120"/>
      <c r="M7" s="101">
        <v>5</v>
      </c>
      <c r="N7" s="98">
        <f>N12*12%</f>
        <v>600000</v>
      </c>
      <c r="O7" s="106"/>
      <c r="P7" s="203"/>
      <c r="Q7" s="204"/>
      <c r="R7" s="107"/>
    </row>
    <row r="8" spans="1:17" s="99" customFormat="1" ht="18" customHeight="1">
      <c r="A8" s="183" t="s">
        <v>77</v>
      </c>
      <c r="B8" s="103">
        <v>14.4</v>
      </c>
      <c r="C8" s="97">
        <v>14</v>
      </c>
      <c r="D8" s="95"/>
      <c r="E8" s="96"/>
      <c r="F8" s="97">
        <v>5</v>
      </c>
      <c r="G8" s="97">
        <v>4</v>
      </c>
      <c r="H8" s="98">
        <f t="shared" si="0"/>
        <v>550000</v>
      </c>
      <c r="I8" s="113">
        <f t="shared" si="1"/>
        <v>50000</v>
      </c>
      <c r="J8" s="118" t="s">
        <v>12</v>
      </c>
      <c r="K8" s="119"/>
      <c r="L8" s="120"/>
      <c r="M8" s="101">
        <v>4</v>
      </c>
      <c r="N8" s="98">
        <f>N12*10%</f>
        <v>500000</v>
      </c>
      <c r="P8" s="203"/>
      <c r="Q8" s="204"/>
    </row>
    <row r="9" spans="1:17" s="99" customFormat="1" ht="18" customHeight="1">
      <c r="A9" s="183" t="s">
        <v>60</v>
      </c>
      <c r="B9" s="93">
        <v>5.2</v>
      </c>
      <c r="C9" s="100"/>
      <c r="D9" s="104"/>
      <c r="E9" s="102"/>
      <c r="F9" s="108">
        <v>6</v>
      </c>
      <c r="G9" s="108">
        <v>3</v>
      </c>
      <c r="H9" s="98">
        <f t="shared" si="0"/>
        <v>400000</v>
      </c>
      <c r="I9" s="113">
        <f t="shared" si="1"/>
        <v>0</v>
      </c>
      <c r="J9" s="118" t="s">
        <v>13</v>
      </c>
      <c r="K9" s="119"/>
      <c r="L9" s="120"/>
      <c r="M9" s="101">
        <v>3</v>
      </c>
      <c r="N9" s="98">
        <f>N12*8%</f>
        <v>400000</v>
      </c>
      <c r="P9" s="203"/>
      <c r="Q9" s="204"/>
    </row>
    <row r="10" spans="1:17" s="99" customFormat="1" ht="18" customHeight="1">
      <c r="A10" s="183" t="s">
        <v>58</v>
      </c>
      <c r="B10" s="109">
        <v>8.9</v>
      </c>
      <c r="C10" s="102"/>
      <c r="D10" s="95"/>
      <c r="E10" s="96"/>
      <c r="F10" s="97">
        <v>7</v>
      </c>
      <c r="G10" s="97">
        <v>2</v>
      </c>
      <c r="H10" s="98">
        <f t="shared" si="0"/>
        <v>300000</v>
      </c>
      <c r="I10" s="113">
        <f t="shared" si="1"/>
        <v>0</v>
      </c>
      <c r="J10" s="118" t="s">
        <v>14</v>
      </c>
      <c r="K10" s="119"/>
      <c r="L10" s="120"/>
      <c r="M10" s="101">
        <v>2</v>
      </c>
      <c r="N10" s="98">
        <f>N12*6%</f>
        <v>300000</v>
      </c>
      <c r="P10" s="203"/>
      <c r="Q10" s="204"/>
    </row>
    <row r="11" spans="1:17" s="99" customFormat="1" ht="18" customHeight="1">
      <c r="A11" s="183" t="s">
        <v>55</v>
      </c>
      <c r="B11" s="93">
        <v>13.9</v>
      </c>
      <c r="C11" s="102"/>
      <c r="D11" s="95"/>
      <c r="E11" s="96"/>
      <c r="F11" s="97">
        <v>8</v>
      </c>
      <c r="G11" s="97">
        <v>1</v>
      </c>
      <c r="H11" s="98">
        <f t="shared" si="0"/>
        <v>200000</v>
      </c>
      <c r="I11" s="113">
        <f t="shared" si="1"/>
        <v>0</v>
      </c>
      <c r="J11" s="118" t="s">
        <v>15</v>
      </c>
      <c r="K11" s="119"/>
      <c r="L11" s="120"/>
      <c r="M11" s="101">
        <v>1</v>
      </c>
      <c r="N11" s="98">
        <f>N12*4%</f>
        <v>200000</v>
      </c>
      <c r="P11" s="203"/>
      <c r="Q11" s="204"/>
    </row>
    <row r="12" spans="1:17" s="99" customFormat="1" ht="18" customHeight="1">
      <c r="A12" s="183" t="s">
        <v>59</v>
      </c>
      <c r="B12" s="93">
        <v>15.7</v>
      </c>
      <c r="C12" s="94"/>
      <c r="D12" s="95"/>
      <c r="E12" s="96"/>
      <c r="F12" s="94"/>
      <c r="G12" s="97"/>
      <c r="H12" s="98">
        <f>I12</f>
        <v>0</v>
      </c>
      <c r="I12" s="113">
        <f t="shared" si="1"/>
        <v>0</v>
      </c>
      <c r="J12" s="122" t="s">
        <v>3</v>
      </c>
      <c r="K12" s="119"/>
      <c r="L12" s="120"/>
      <c r="M12" s="101"/>
      <c r="N12" s="110">
        <v>5000000</v>
      </c>
      <c r="P12" s="203"/>
      <c r="Q12" s="204"/>
    </row>
    <row r="13" spans="1:17" s="99" customFormat="1" ht="18" customHeight="1">
      <c r="A13" s="183" t="s">
        <v>86</v>
      </c>
      <c r="B13" s="103">
        <v>16.3</v>
      </c>
      <c r="C13" s="97"/>
      <c r="D13" s="95"/>
      <c r="E13" s="96"/>
      <c r="F13" s="97"/>
      <c r="G13" s="97"/>
      <c r="H13" s="98">
        <f aca="true" t="shared" si="2" ref="H13:H27">I13</f>
        <v>0</v>
      </c>
      <c r="I13" s="113">
        <f t="shared" si="1"/>
        <v>0</v>
      </c>
      <c r="J13" s="185" t="s">
        <v>88</v>
      </c>
      <c r="K13" s="186"/>
      <c r="L13" s="187"/>
      <c r="M13" s="188">
        <v>1</v>
      </c>
      <c r="N13" s="189">
        <f>N10</f>
        <v>300000</v>
      </c>
      <c r="P13" s="203"/>
      <c r="Q13" s="204"/>
    </row>
    <row r="14" spans="1:17" s="99" customFormat="1" ht="18" customHeight="1">
      <c r="A14" s="183" t="s">
        <v>78</v>
      </c>
      <c r="B14" s="109">
        <v>16.9</v>
      </c>
      <c r="C14" s="100"/>
      <c r="D14" s="95"/>
      <c r="E14" s="96"/>
      <c r="F14" s="97"/>
      <c r="G14" s="97"/>
      <c r="H14" s="98">
        <f t="shared" si="2"/>
        <v>0</v>
      </c>
      <c r="I14" s="113">
        <f t="shared" si="1"/>
        <v>0</v>
      </c>
      <c r="J14" s="194"/>
      <c r="K14" s="186"/>
      <c r="L14" s="186"/>
      <c r="M14" s="195"/>
      <c r="N14" s="196"/>
      <c r="P14" s="203"/>
      <c r="Q14" s="204"/>
    </row>
    <row r="15" spans="1:17" s="99" customFormat="1" ht="18" customHeight="1">
      <c r="A15" s="183" t="s">
        <v>125</v>
      </c>
      <c r="B15" s="93">
        <v>17.2</v>
      </c>
      <c r="C15" s="97"/>
      <c r="D15" s="95"/>
      <c r="E15" s="96"/>
      <c r="F15" s="97"/>
      <c r="G15" s="97"/>
      <c r="H15" s="98">
        <f t="shared" si="2"/>
        <v>0</v>
      </c>
      <c r="I15" s="113">
        <f t="shared" si="1"/>
        <v>0</v>
      </c>
      <c r="J15" s="190"/>
      <c r="K15" s="191"/>
      <c r="L15" s="191"/>
      <c r="M15" s="192"/>
      <c r="N15" s="193"/>
      <c r="P15" s="203"/>
      <c r="Q15" s="204"/>
    </row>
    <row r="16" spans="1:17" s="99" customFormat="1" ht="18" customHeight="1">
      <c r="A16" s="183" t="s">
        <v>73</v>
      </c>
      <c r="B16" s="93">
        <v>17.6</v>
      </c>
      <c r="C16" s="100"/>
      <c r="D16" s="104"/>
      <c r="E16" s="102"/>
      <c r="F16" s="102"/>
      <c r="G16" s="102"/>
      <c r="H16" s="98">
        <f t="shared" si="2"/>
        <v>0</v>
      </c>
      <c r="I16" s="113">
        <f t="shared" si="1"/>
        <v>0</v>
      </c>
      <c r="P16" s="203"/>
      <c r="Q16" s="204"/>
    </row>
    <row r="17" spans="1:18" s="99" customFormat="1" ht="18" customHeight="1">
      <c r="A17" s="183" t="s">
        <v>71</v>
      </c>
      <c r="B17" s="93">
        <v>17.6</v>
      </c>
      <c r="C17" s="97"/>
      <c r="D17" s="104"/>
      <c r="E17" s="102"/>
      <c r="F17" s="102"/>
      <c r="G17" s="102"/>
      <c r="H17" s="98">
        <f t="shared" si="2"/>
        <v>0</v>
      </c>
      <c r="I17" s="113">
        <f t="shared" si="1"/>
        <v>0</v>
      </c>
      <c r="O17" s="106"/>
      <c r="P17" s="203"/>
      <c r="Q17" s="204"/>
      <c r="R17" s="107"/>
    </row>
    <row r="18" spans="1:18" s="99" customFormat="1" ht="18" customHeight="1">
      <c r="A18" s="183" t="s">
        <v>74</v>
      </c>
      <c r="B18" s="93">
        <v>18.3</v>
      </c>
      <c r="C18" s="97"/>
      <c r="D18" s="95"/>
      <c r="E18" s="96"/>
      <c r="F18" s="97"/>
      <c r="G18" s="97"/>
      <c r="H18" s="98">
        <f t="shared" si="2"/>
        <v>0</v>
      </c>
      <c r="I18" s="113">
        <f t="shared" si="1"/>
        <v>0</v>
      </c>
      <c r="J18" s="102" t="s">
        <v>16</v>
      </c>
      <c r="K18" s="102" t="s">
        <v>5</v>
      </c>
      <c r="L18" s="102"/>
      <c r="M18" s="102" t="s">
        <v>17</v>
      </c>
      <c r="N18" s="102"/>
      <c r="O18" s="107"/>
      <c r="P18" s="203"/>
      <c r="Q18" s="204"/>
      <c r="R18" s="107"/>
    </row>
    <row r="19" spans="1:18" s="99" customFormat="1" ht="18" customHeight="1">
      <c r="A19" s="183" t="s">
        <v>81</v>
      </c>
      <c r="B19" s="93">
        <v>19.2</v>
      </c>
      <c r="C19" s="97"/>
      <c r="D19" s="95"/>
      <c r="E19" s="96"/>
      <c r="F19" s="97"/>
      <c r="G19" s="97"/>
      <c r="H19" s="98">
        <f t="shared" si="2"/>
        <v>0</v>
      </c>
      <c r="I19" s="113">
        <f t="shared" si="1"/>
        <v>0</v>
      </c>
      <c r="J19" s="102">
        <v>1</v>
      </c>
      <c r="K19" s="102" t="s">
        <v>18</v>
      </c>
      <c r="L19" s="102">
        <v>10</v>
      </c>
      <c r="M19" s="98" t="s">
        <v>18</v>
      </c>
      <c r="N19" s="98">
        <f>N12*20%</f>
        <v>1000000</v>
      </c>
      <c r="O19" s="107"/>
      <c r="P19" s="203"/>
      <c r="Q19" s="204"/>
      <c r="R19" s="107"/>
    </row>
    <row r="20" spans="1:17" s="4" customFormat="1" ht="18" customHeight="1">
      <c r="A20" s="183" t="s">
        <v>80</v>
      </c>
      <c r="B20" s="93">
        <v>19.3</v>
      </c>
      <c r="C20" s="97"/>
      <c r="D20" s="104"/>
      <c r="E20" s="102"/>
      <c r="F20" s="102"/>
      <c r="G20" s="102"/>
      <c r="H20" s="98">
        <f t="shared" si="2"/>
        <v>0</v>
      </c>
      <c r="I20" s="113">
        <f t="shared" si="1"/>
        <v>0</v>
      </c>
      <c r="J20" s="102">
        <v>2</v>
      </c>
      <c r="K20" s="102" t="s">
        <v>18</v>
      </c>
      <c r="L20" s="102">
        <v>6</v>
      </c>
      <c r="M20" s="98" t="s">
        <v>18</v>
      </c>
      <c r="N20" s="98">
        <f>N12*15%</f>
        <v>750000</v>
      </c>
      <c r="P20" s="203"/>
      <c r="Q20" s="204"/>
    </row>
    <row r="21" spans="1:17" s="4" customFormat="1" ht="18" customHeight="1">
      <c r="A21" s="183" t="s">
        <v>61</v>
      </c>
      <c r="B21" s="103">
        <v>19.4</v>
      </c>
      <c r="C21" s="97"/>
      <c r="D21" s="104"/>
      <c r="E21" s="102"/>
      <c r="F21" s="102"/>
      <c r="G21" s="102"/>
      <c r="H21" s="98">
        <f t="shared" si="2"/>
        <v>0</v>
      </c>
      <c r="I21" s="113">
        <f t="shared" si="1"/>
        <v>0</v>
      </c>
      <c r="J21" s="102">
        <v>3</v>
      </c>
      <c r="K21" s="102" t="s">
        <v>18</v>
      </c>
      <c r="L21" s="102">
        <v>4</v>
      </c>
      <c r="M21" s="98" t="s">
        <v>18</v>
      </c>
      <c r="N21" s="98">
        <f>N12*10%</f>
        <v>500000</v>
      </c>
      <c r="P21" s="203"/>
      <c r="Q21" s="204"/>
    </row>
    <row r="22" spans="1:17" s="4" customFormat="1" ht="18" customHeight="1">
      <c r="A22" s="183" t="s">
        <v>53</v>
      </c>
      <c r="B22" s="93">
        <v>22.5</v>
      </c>
      <c r="C22" s="97"/>
      <c r="D22" s="104"/>
      <c r="E22" s="102"/>
      <c r="F22" s="102"/>
      <c r="G22" s="102"/>
      <c r="H22" s="98">
        <f t="shared" si="2"/>
        <v>0</v>
      </c>
      <c r="I22" s="113">
        <f t="shared" si="1"/>
        <v>0</v>
      </c>
      <c r="J22" s="102">
        <v>4</v>
      </c>
      <c r="K22" s="102" t="s">
        <v>18</v>
      </c>
      <c r="L22" s="102">
        <v>2</v>
      </c>
      <c r="M22" s="98" t="s">
        <v>18</v>
      </c>
      <c r="N22" s="98">
        <f>N12*5%</f>
        <v>250000</v>
      </c>
      <c r="P22" s="203"/>
      <c r="Q22" s="204"/>
    </row>
    <row r="23" spans="1:17" s="4" customFormat="1" ht="18" customHeight="1">
      <c r="A23" s="183" t="s">
        <v>84</v>
      </c>
      <c r="B23" s="109">
        <v>26.8</v>
      </c>
      <c r="C23" s="97"/>
      <c r="D23" s="95"/>
      <c r="E23" s="108"/>
      <c r="F23" s="102"/>
      <c r="G23" s="102"/>
      <c r="H23" s="98">
        <f t="shared" si="2"/>
        <v>0</v>
      </c>
      <c r="I23" s="113">
        <f t="shared" si="1"/>
        <v>0</v>
      </c>
      <c r="L23" s="111"/>
      <c r="M23" s="112"/>
      <c r="N23" s="112"/>
      <c r="P23" s="203"/>
      <c r="Q23" s="204"/>
    </row>
    <row r="24" spans="1:17" s="4" customFormat="1" ht="18" customHeight="1">
      <c r="A24" s="184" t="s">
        <v>82</v>
      </c>
      <c r="B24" s="93">
        <v>33</v>
      </c>
      <c r="C24" s="100"/>
      <c r="D24" s="95"/>
      <c r="E24" s="96"/>
      <c r="F24" s="102"/>
      <c r="G24" s="102"/>
      <c r="H24" s="98">
        <f t="shared" si="2"/>
        <v>0</v>
      </c>
      <c r="I24" s="113">
        <f t="shared" si="1"/>
        <v>0</v>
      </c>
      <c r="L24" s="111"/>
      <c r="M24" s="112"/>
      <c r="N24" s="112"/>
      <c r="P24" s="202"/>
      <c r="Q24" s="204"/>
    </row>
    <row r="25" spans="1:17" s="4" customFormat="1" ht="18" customHeight="1">
      <c r="A25" s="183"/>
      <c r="B25" s="93"/>
      <c r="C25" s="97"/>
      <c r="D25" s="104"/>
      <c r="E25" s="102"/>
      <c r="F25" s="102"/>
      <c r="G25" s="102"/>
      <c r="H25" s="98">
        <f t="shared" si="2"/>
        <v>0</v>
      </c>
      <c r="I25" s="113">
        <f t="shared" si="1"/>
        <v>0</v>
      </c>
      <c r="J25" s="102" t="s">
        <v>19</v>
      </c>
      <c r="K25" s="102" t="s">
        <v>5</v>
      </c>
      <c r="L25" s="102"/>
      <c r="M25" s="98" t="s">
        <v>17</v>
      </c>
      <c r="N25" s="98"/>
      <c r="P25" s="202"/>
      <c r="Q25" s="204"/>
    </row>
    <row r="26" spans="1:17" s="4" customFormat="1" ht="18" customHeight="1">
      <c r="A26" s="184"/>
      <c r="B26" s="93"/>
      <c r="C26" s="97"/>
      <c r="D26" s="95"/>
      <c r="E26" s="96"/>
      <c r="F26" s="97"/>
      <c r="G26" s="97"/>
      <c r="H26" s="98">
        <f t="shared" si="2"/>
        <v>0</v>
      </c>
      <c r="I26" s="113">
        <f t="shared" si="1"/>
        <v>0</v>
      </c>
      <c r="J26" s="102">
        <v>1</v>
      </c>
      <c r="K26" s="102" t="s">
        <v>20</v>
      </c>
      <c r="L26" s="102">
        <v>10</v>
      </c>
      <c r="M26" s="98" t="s">
        <v>20</v>
      </c>
      <c r="N26" s="98">
        <f>N4*67%</f>
        <v>837500</v>
      </c>
      <c r="P26" s="202"/>
      <c r="Q26" s="204"/>
    </row>
    <row r="27" spans="1:17" s="4" customFormat="1" ht="18" customHeight="1">
      <c r="A27" s="183"/>
      <c r="B27" s="103"/>
      <c r="C27" s="104"/>
      <c r="D27" s="95"/>
      <c r="E27" s="96"/>
      <c r="F27" s="97"/>
      <c r="G27" s="97"/>
      <c r="H27" s="98">
        <f t="shared" si="2"/>
        <v>0</v>
      </c>
      <c r="I27" s="113">
        <f t="shared" si="1"/>
        <v>0</v>
      </c>
      <c r="J27" s="102">
        <v>2</v>
      </c>
      <c r="K27" s="102" t="s">
        <v>20</v>
      </c>
      <c r="L27" s="102">
        <v>5</v>
      </c>
      <c r="M27" s="98" t="s">
        <v>20</v>
      </c>
      <c r="N27" s="98">
        <f>N4*33%</f>
        <v>412500</v>
      </c>
      <c r="P27" s="202"/>
      <c r="Q27" s="204"/>
    </row>
    <row r="28" spans="1:9" ht="24" customHeight="1" thickBot="1">
      <c r="A28" s="1"/>
      <c r="B28" s="2"/>
      <c r="C28" s="3"/>
      <c r="D28" s="2"/>
      <c r="E28" s="3"/>
      <c r="F28" s="2"/>
      <c r="G28" s="2"/>
      <c r="H28" s="79">
        <f>SUM(H4:H27)</f>
        <v>5550000</v>
      </c>
      <c r="I28" s="114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3937007874015748" right="0.1968503937007874" top="0.2755905511811024" bottom="0.2755905511811024" header="0" footer="0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 skilte A/S</dc:creator>
  <cp:keywords/>
  <dc:description/>
  <cp:lastModifiedBy>Børge</cp:lastModifiedBy>
  <cp:lastPrinted>2010-09-25T16:11:36Z</cp:lastPrinted>
  <dcterms:created xsi:type="dcterms:W3CDTF">2006-03-17T14:01:46Z</dcterms:created>
  <dcterms:modified xsi:type="dcterms:W3CDTF">2010-09-28T14:04:51Z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