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bh\Dropbox\- Inngolf\"/>
    </mc:Choice>
  </mc:AlternateContent>
  <xr:revisionPtr revIDLastSave="0" documentId="13_ncr:1_{D29F6C10-0009-41E4-8616-FBA84211718C}" xr6:coauthVersionLast="47" xr6:coauthVersionMax="47" xr10:uidLastSave="{00000000-0000-0000-0000-000000000000}"/>
  <bookViews>
    <workbookView xWindow="-110" yWindow="-110" windowWidth="19420" windowHeight="10420" tabRatio="693" activeTab="1" xr2:uid="{00000000-000D-0000-FFFF-FFFF00000000}"/>
  </bookViews>
  <sheets>
    <sheet name="Stilling" sheetId="1" r:id="rId1"/>
    <sheet name="Webm" sheetId="99" r:id="rId2"/>
    <sheet name="Web SR" sheetId="107" r:id="rId3"/>
    <sheet name="Super R" sheetId="103" r:id="rId4"/>
    <sheet name="Point" sheetId="4" r:id="rId5"/>
    <sheet name="Money" sheetId="95" r:id="rId6"/>
    <sheet name="Putts" sheetId="5" r:id="rId7"/>
    <sheet name="T F" sheetId="6" r:id="rId8"/>
    <sheet name="Tourp" sheetId="50" r:id="rId9"/>
    <sheet name="14-10" sheetId="134" r:id="rId10"/>
    <sheet name="12-10" sheetId="133" r:id="rId11"/>
    <sheet name="05-10" sheetId="132" r:id="rId12"/>
    <sheet name="28-09" sheetId="131" r:id="rId13"/>
    <sheet name="21-09" sheetId="130" r:id="rId14"/>
    <sheet name="14-09" sheetId="129" r:id="rId15"/>
    <sheet name="07-09" sheetId="128" r:id="rId16"/>
    <sheet name="31-08" sheetId="127" r:id="rId17"/>
    <sheet name="27-08" sheetId="126" r:id="rId18"/>
    <sheet name="26-08" sheetId="125" r:id="rId19"/>
    <sheet name="24-08" sheetId="124" r:id="rId20"/>
    <sheet name="17-08" sheetId="123" r:id="rId21"/>
    <sheet name="10-08" sheetId="122" r:id="rId22"/>
    <sheet name="03-08" sheetId="121" r:id="rId23"/>
    <sheet name="27-07" sheetId="119" r:id="rId24"/>
    <sheet name="20-07" sheetId="118" r:id="rId25"/>
    <sheet name="13-07" sheetId="117" r:id="rId26"/>
    <sheet name="06-07" sheetId="116" r:id="rId27"/>
    <sheet name="29-06" sheetId="115" r:id="rId28"/>
    <sheet name="22-06" sheetId="114" r:id="rId29"/>
    <sheet name="15-06" sheetId="113" r:id="rId30"/>
    <sheet name="10-06" sheetId="112" r:id="rId31"/>
    <sheet name="08-06" sheetId="111" r:id="rId32"/>
    <sheet name="01-06" sheetId="110" r:id="rId33"/>
    <sheet name="25-05" sheetId="109" r:id="rId34"/>
    <sheet name="18-05" sheetId="108" r:id="rId35"/>
    <sheet name="11-05" sheetId="106" r:id="rId36"/>
    <sheet name="04-05" sheetId="105" r:id="rId37"/>
    <sheet name="27-04" sheetId="104" r:id="rId38"/>
    <sheet name="20-04" sheetId="101" r:id="rId39"/>
    <sheet name="13-04" sheetId="100" r:id="rId40"/>
    <sheet name="06-04" sheetId="97" r:id="rId41"/>
    <sheet name="30-03" sheetId="96" r:id="rId42"/>
    <sheet name="26-03" sheetId="53" r:id="rId43"/>
  </sheets>
  <externalReferences>
    <externalReference r:id="rId44"/>
  </externalReferences>
  <definedNames>
    <definedName name="_xlnm._FilterDatabase" localSheetId="5" hidden="1">Money!$A$2:$AL$26</definedName>
    <definedName name="_xlnm._FilterDatabase" localSheetId="4" hidden="1">Point!$A$2:$AN$26</definedName>
    <definedName name="_xlnm._FilterDatabase" localSheetId="6" hidden="1">Putts!$A$2:$AK$2</definedName>
    <definedName name="_xlnm._FilterDatabase" localSheetId="0" hidden="1">Stilling!$J$4:$K$28</definedName>
    <definedName name="_xlnm._FilterDatabase" localSheetId="3" hidden="1">'Super R'!$B$5:$AH$23</definedName>
    <definedName name="_xlnm._FilterDatabase" localSheetId="7" hidden="1">'T F'!$B$2:$E$3</definedName>
    <definedName name="Excel_BuiltIn__FilterDatabase_1" localSheetId="22">Stilling!#REF!</definedName>
    <definedName name="Excel_BuiltIn__FilterDatabase_1" localSheetId="11">Stilling!#REF!</definedName>
    <definedName name="Excel_BuiltIn__FilterDatabase_1" localSheetId="40">Stilling!#REF!</definedName>
    <definedName name="Excel_BuiltIn__FilterDatabase_1" localSheetId="26">Stilling!#REF!</definedName>
    <definedName name="Excel_BuiltIn__FilterDatabase_1" localSheetId="15">Stilling!#REF!</definedName>
    <definedName name="Excel_BuiltIn__FilterDatabase_1" localSheetId="30">Stilling!#REF!</definedName>
    <definedName name="Excel_BuiltIn__FilterDatabase_1" localSheetId="21">Stilling!#REF!</definedName>
    <definedName name="Excel_BuiltIn__FilterDatabase_1" localSheetId="10">Stilling!#REF!</definedName>
    <definedName name="Excel_BuiltIn__FilterDatabase_1" localSheetId="25">Stilling!#REF!</definedName>
    <definedName name="Excel_BuiltIn__FilterDatabase_1" localSheetId="14">Stilling!#REF!</definedName>
    <definedName name="Excel_BuiltIn__FilterDatabase_1" localSheetId="9">Stilling!#REF!</definedName>
    <definedName name="Excel_BuiltIn__FilterDatabase_1" localSheetId="29">Stilling!#REF!</definedName>
    <definedName name="Excel_BuiltIn__FilterDatabase_1" localSheetId="20">Stilling!#REF!</definedName>
    <definedName name="Excel_BuiltIn__FilterDatabase_1" localSheetId="24">Stilling!#REF!</definedName>
    <definedName name="Excel_BuiltIn__FilterDatabase_1" localSheetId="13">Stilling!#REF!</definedName>
    <definedName name="Excel_BuiltIn__FilterDatabase_1" localSheetId="28">Stilling!#REF!</definedName>
    <definedName name="Excel_BuiltIn__FilterDatabase_1" localSheetId="19">Stilling!#REF!</definedName>
    <definedName name="Excel_BuiltIn__FilterDatabase_1" localSheetId="18">Stilling!#REF!</definedName>
    <definedName name="Excel_BuiltIn__FilterDatabase_1" localSheetId="23">Stilling!#REF!</definedName>
    <definedName name="Excel_BuiltIn__FilterDatabase_1" localSheetId="17">Stilling!#REF!</definedName>
    <definedName name="Excel_BuiltIn__FilterDatabase_1" localSheetId="12">Stilling!#REF!</definedName>
    <definedName name="Excel_BuiltIn__FilterDatabase_1" localSheetId="27">Stilling!#REF!</definedName>
    <definedName name="Excel_BuiltIn__FilterDatabase_1" localSheetId="41">Stilling!#REF!</definedName>
    <definedName name="Excel_BuiltIn__FilterDatabase_1" localSheetId="16">Stilling!#REF!</definedName>
    <definedName name="Excel_BuiltIn__FilterDatabase_1">Stilling!#REF!</definedName>
    <definedName name="Excel_BuiltIn__FilterDatabase_10">'[1]THE FINAL'!$A$10:$G$14</definedName>
    <definedName name="Excel_BuiltIn__FilterDatabase_11" localSheetId="22">#REF!</definedName>
    <definedName name="Excel_BuiltIn__FilterDatabase_11" localSheetId="11">#REF!</definedName>
    <definedName name="Excel_BuiltIn__FilterDatabase_11" localSheetId="40">#REF!</definedName>
    <definedName name="Excel_BuiltIn__FilterDatabase_11" localSheetId="26">#REF!</definedName>
    <definedName name="Excel_BuiltIn__FilterDatabase_11" localSheetId="15">#REF!</definedName>
    <definedName name="Excel_BuiltIn__FilterDatabase_11" localSheetId="30">#REF!</definedName>
    <definedName name="Excel_BuiltIn__FilterDatabase_11" localSheetId="21">#REF!</definedName>
    <definedName name="Excel_BuiltIn__FilterDatabase_11" localSheetId="10">#REF!</definedName>
    <definedName name="Excel_BuiltIn__FilterDatabase_11" localSheetId="25">#REF!</definedName>
    <definedName name="Excel_BuiltIn__FilterDatabase_11" localSheetId="14">#REF!</definedName>
    <definedName name="Excel_BuiltIn__FilterDatabase_11" localSheetId="9">#REF!</definedName>
    <definedName name="Excel_BuiltIn__FilterDatabase_11" localSheetId="29">#REF!</definedName>
    <definedName name="Excel_BuiltIn__FilterDatabase_11" localSheetId="20">#REF!</definedName>
    <definedName name="Excel_BuiltIn__FilterDatabase_11" localSheetId="24">#REF!</definedName>
    <definedName name="Excel_BuiltIn__FilterDatabase_11" localSheetId="13">#REF!</definedName>
    <definedName name="Excel_BuiltIn__FilterDatabase_11" localSheetId="28">#REF!</definedName>
    <definedName name="Excel_BuiltIn__FilterDatabase_11" localSheetId="19">#REF!</definedName>
    <definedName name="Excel_BuiltIn__FilterDatabase_11" localSheetId="18">#REF!</definedName>
    <definedName name="Excel_BuiltIn__FilterDatabase_11" localSheetId="23">#REF!</definedName>
    <definedName name="Excel_BuiltIn__FilterDatabase_11" localSheetId="17">#REF!</definedName>
    <definedName name="Excel_BuiltIn__FilterDatabase_11" localSheetId="12">#REF!</definedName>
    <definedName name="Excel_BuiltIn__FilterDatabase_11" localSheetId="27">#REF!</definedName>
    <definedName name="Excel_BuiltIn__FilterDatabase_11" localSheetId="41">#REF!</definedName>
    <definedName name="Excel_BuiltIn__FilterDatabase_11" localSheetId="16">#REF!</definedName>
    <definedName name="Excel_BuiltIn__FilterDatabase_11" localSheetId="5">#REF!</definedName>
    <definedName name="Excel_BuiltIn__FilterDatabase_11">#REF!</definedName>
    <definedName name="Excel_BuiltIn__FilterDatabase_12" localSheetId="22">#REF!</definedName>
    <definedName name="Excel_BuiltIn__FilterDatabase_12" localSheetId="11">#REF!</definedName>
    <definedName name="Excel_BuiltIn__FilterDatabase_12" localSheetId="40">#REF!</definedName>
    <definedName name="Excel_BuiltIn__FilterDatabase_12" localSheetId="26">#REF!</definedName>
    <definedName name="Excel_BuiltIn__FilterDatabase_12" localSheetId="15">#REF!</definedName>
    <definedName name="Excel_BuiltIn__FilterDatabase_12" localSheetId="30">#REF!</definedName>
    <definedName name="Excel_BuiltIn__FilterDatabase_12" localSheetId="21">#REF!</definedName>
    <definedName name="Excel_BuiltIn__FilterDatabase_12" localSheetId="10">#REF!</definedName>
    <definedName name="Excel_BuiltIn__FilterDatabase_12" localSheetId="25">#REF!</definedName>
    <definedName name="Excel_BuiltIn__FilterDatabase_12" localSheetId="14">#REF!</definedName>
    <definedName name="Excel_BuiltIn__FilterDatabase_12" localSheetId="9">#REF!</definedName>
    <definedName name="Excel_BuiltIn__FilterDatabase_12" localSheetId="29">#REF!</definedName>
    <definedName name="Excel_BuiltIn__FilterDatabase_12" localSheetId="20">#REF!</definedName>
    <definedName name="Excel_BuiltIn__FilterDatabase_12" localSheetId="24">#REF!</definedName>
    <definedName name="Excel_BuiltIn__FilterDatabase_12" localSheetId="13">#REF!</definedName>
    <definedName name="Excel_BuiltIn__FilterDatabase_12" localSheetId="28">#REF!</definedName>
    <definedName name="Excel_BuiltIn__FilterDatabase_12" localSheetId="19">#REF!</definedName>
    <definedName name="Excel_BuiltIn__FilterDatabase_12" localSheetId="18">#REF!</definedName>
    <definedName name="Excel_BuiltIn__FilterDatabase_12" localSheetId="23">#REF!</definedName>
    <definedName name="Excel_BuiltIn__FilterDatabase_12" localSheetId="17">#REF!</definedName>
    <definedName name="Excel_BuiltIn__FilterDatabase_12" localSheetId="12">#REF!</definedName>
    <definedName name="Excel_BuiltIn__FilterDatabase_12" localSheetId="27">#REF!</definedName>
    <definedName name="Excel_BuiltIn__FilterDatabase_12" localSheetId="41">#REF!</definedName>
    <definedName name="Excel_BuiltIn__FilterDatabase_12" localSheetId="16">#REF!</definedName>
    <definedName name="Excel_BuiltIn__FilterDatabase_12" localSheetId="5">#REF!</definedName>
    <definedName name="Excel_BuiltIn__FilterDatabase_12">#REF!</definedName>
    <definedName name="Excel_BuiltIn__FilterDatabase_13" localSheetId="22">#REF!</definedName>
    <definedName name="Excel_BuiltIn__FilterDatabase_13" localSheetId="11">#REF!</definedName>
    <definedName name="Excel_BuiltIn__FilterDatabase_13" localSheetId="40">#REF!</definedName>
    <definedName name="Excel_BuiltIn__FilterDatabase_13" localSheetId="26">#REF!</definedName>
    <definedName name="Excel_BuiltIn__FilterDatabase_13" localSheetId="15">#REF!</definedName>
    <definedName name="Excel_BuiltIn__FilterDatabase_13" localSheetId="30">#REF!</definedName>
    <definedName name="Excel_BuiltIn__FilterDatabase_13" localSheetId="21">#REF!</definedName>
    <definedName name="Excel_BuiltIn__FilterDatabase_13" localSheetId="10">#REF!</definedName>
    <definedName name="Excel_BuiltIn__FilterDatabase_13" localSheetId="25">#REF!</definedName>
    <definedName name="Excel_BuiltIn__FilterDatabase_13" localSheetId="14">#REF!</definedName>
    <definedName name="Excel_BuiltIn__FilterDatabase_13" localSheetId="9">#REF!</definedName>
    <definedName name="Excel_BuiltIn__FilterDatabase_13" localSheetId="29">#REF!</definedName>
    <definedName name="Excel_BuiltIn__FilterDatabase_13" localSheetId="20">#REF!</definedName>
    <definedName name="Excel_BuiltIn__FilterDatabase_13" localSheetId="24">#REF!</definedName>
    <definedName name="Excel_BuiltIn__FilterDatabase_13" localSheetId="13">#REF!</definedName>
    <definedName name="Excel_BuiltIn__FilterDatabase_13" localSheetId="28">#REF!</definedName>
    <definedName name="Excel_BuiltIn__FilterDatabase_13" localSheetId="19">#REF!</definedName>
    <definedName name="Excel_BuiltIn__FilterDatabase_13" localSheetId="18">#REF!</definedName>
    <definedName name="Excel_BuiltIn__FilterDatabase_13" localSheetId="23">#REF!</definedName>
    <definedName name="Excel_BuiltIn__FilterDatabase_13" localSheetId="17">#REF!</definedName>
    <definedName name="Excel_BuiltIn__FilterDatabase_13" localSheetId="12">#REF!</definedName>
    <definedName name="Excel_BuiltIn__FilterDatabase_13" localSheetId="27">#REF!</definedName>
    <definedName name="Excel_BuiltIn__FilterDatabase_13" localSheetId="41">#REF!</definedName>
    <definedName name="Excel_BuiltIn__FilterDatabase_13" localSheetId="16">#REF!</definedName>
    <definedName name="Excel_BuiltIn__FilterDatabase_13" localSheetId="5">#REF!</definedName>
    <definedName name="Excel_BuiltIn__FilterDatabase_13">#REF!</definedName>
    <definedName name="Excel_BuiltIn__FilterDatabase_14" localSheetId="22">#REF!</definedName>
    <definedName name="Excel_BuiltIn__FilterDatabase_14" localSheetId="11">#REF!</definedName>
    <definedName name="Excel_BuiltIn__FilterDatabase_14" localSheetId="40">#REF!</definedName>
    <definedName name="Excel_BuiltIn__FilterDatabase_14" localSheetId="26">#REF!</definedName>
    <definedName name="Excel_BuiltIn__FilterDatabase_14" localSheetId="15">#REF!</definedName>
    <definedName name="Excel_BuiltIn__FilterDatabase_14" localSheetId="30">#REF!</definedName>
    <definedName name="Excel_BuiltIn__FilterDatabase_14" localSheetId="21">#REF!</definedName>
    <definedName name="Excel_BuiltIn__FilterDatabase_14" localSheetId="10">#REF!</definedName>
    <definedName name="Excel_BuiltIn__FilterDatabase_14" localSheetId="25">#REF!</definedName>
    <definedName name="Excel_BuiltIn__FilterDatabase_14" localSheetId="14">#REF!</definedName>
    <definedName name="Excel_BuiltIn__FilterDatabase_14" localSheetId="9">#REF!</definedName>
    <definedName name="Excel_BuiltIn__FilterDatabase_14" localSheetId="29">#REF!</definedName>
    <definedName name="Excel_BuiltIn__FilterDatabase_14" localSheetId="20">#REF!</definedName>
    <definedName name="Excel_BuiltIn__FilterDatabase_14" localSheetId="24">#REF!</definedName>
    <definedName name="Excel_BuiltIn__FilterDatabase_14" localSheetId="13">#REF!</definedName>
    <definedName name="Excel_BuiltIn__FilterDatabase_14" localSheetId="28">#REF!</definedName>
    <definedName name="Excel_BuiltIn__FilterDatabase_14" localSheetId="19">#REF!</definedName>
    <definedName name="Excel_BuiltIn__FilterDatabase_14" localSheetId="18">#REF!</definedName>
    <definedName name="Excel_BuiltIn__FilterDatabase_14" localSheetId="23">#REF!</definedName>
    <definedName name="Excel_BuiltIn__FilterDatabase_14" localSheetId="17">#REF!</definedName>
    <definedName name="Excel_BuiltIn__FilterDatabase_14" localSheetId="12">#REF!</definedName>
    <definedName name="Excel_BuiltIn__FilterDatabase_14" localSheetId="27">#REF!</definedName>
    <definedName name="Excel_BuiltIn__FilterDatabase_14" localSheetId="41">#REF!</definedName>
    <definedName name="Excel_BuiltIn__FilterDatabase_14" localSheetId="16">#REF!</definedName>
    <definedName name="Excel_BuiltIn__FilterDatabase_14" localSheetId="5">#REF!</definedName>
    <definedName name="Excel_BuiltIn__FilterDatabase_14">#REF!</definedName>
    <definedName name="Excel_BuiltIn__FilterDatabase_15" localSheetId="22">#REF!</definedName>
    <definedName name="Excel_BuiltIn__FilterDatabase_15" localSheetId="11">#REF!</definedName>
    <definedName name="Excel_BuiltIn__FilterDatabase_15" localSheetId="40">#REF!</definedName>
    <definedName name="Excel_BuiltIn__FilterDatabase_15" localSheetId="26">#REF!</definedName>
    <definedName name="Excel_BuiltIn__FilterDatabase_15" localSheetId="15">#REF!</definedName>
    <definedName name="Excel_BuiltIn__FilterDatabase_15" localSheetId="30">#REF!</definedName>
    <definedName name="Excel_BuiltIn__FilterDatabase_15" localSheetId="21">#REF!</definedName>
    <definedName name="Excel_BuiltIn__FilterDatabase_15" localSheetId="10">#REF!</definedName>
    <definedName name="Excel_BuiltIn__FilterDatabase_15" localSheetId="25">#REF!</definedName>
    <definedName name="Excel_BuiltIn__FilterDatabase_15" localSheetId="14">#REF!</definedName>
    <definedName name="Excel_BuiltIn__FilterDatabase_15" localSheetId="9">#REF!</definedName>
    <definedName name="Excel_BuiltIn__FilterDatabase_15" localSheetId="29">#REF!</definedName>
    <definedName name="Excel_BuiltIn__FilterDatabase_15" localSheetId="20">#REF!</definedName>
    <definedName name="Excel_BuiltIn__FilterDatabase_15" localSheetId="24">#REF!</definedName>
    <definedName name="Excel_BuiltIn__FilterDatabase_15" localSheetId="13">#REF!</definedName>
    <definedName name="Excel_BuiltIn__FilterDatabase_15" localSheetId="28">#REF!</definedName>
    <definedName name="Excel_BuiltIn__FilterDatabase_15" localSheetId="19">#REF!</definedName>
    <definedName name="Excel_BuiltIn__FilterDatabase_15" localSheetId="18">#REF!</definedName>
    <definedName name="Excel_BuiltIn__FilterDatabase_15" localSheetId="23">#REF!</definedName>
    <definedName name="Excel_BuiltIn__FilterDatabase_15" localSheetId="17">#REF!</definedName>
    <definedName name="Excel_BuiltIn__FilterDatabase_15" localSheetId="12">#REF!</definedName>
    <definedName name="Excel_BuiltIn__FilterDatabase_15" localSheetId="27">#REF!</definedName>
    <definedName name="Excel_BuiltIn__FilterDatabase_15" localSheetId="41">#REF!</definedName>
    <definedName name="Excel_BuiltIn__FilterDatabase_15" localSheetId="16">#REF!</definedName>
    <definedName name="Excel_BuiltIn__FilterDatabase_15" localSheetId="5">#REF!</definedName>
    <definedName name="Excel_BuiltIn__FilterDatabase_15">#REF!</definedName>
    <definedName name="Excel_BuiltIn__FilterDatabase_16" localSheetId="22">#REF!</definedName>
    <definedName name="Excel_BuiltIn__FilterDatabase_16" localSheetId="11">#REF!</definedName>
    <definedName name="Excel_BuiltIn__FilterDatabase_16" localSheetId="40">#REF!</definedName>
    <definedName name="Excel_BuiltIn__FilterDatabase_16" localSheetId="26">#REF!</definedName>
    <definedName name="Excel_BuiltIn__FilterDatabase_16" localSheetId="15">#REF!</definedName>
    <definedName name="Excel_BuiltIn__FilterDatabase_16" localSheetId="30">#REF!</definedName>
    <definedName name="Excel_BuiltIn__FilterDatabase_16" localSheetId="21">#REF!</definedName>
    <definedName name="Excel_BuiltIn__FilterDatabase_16" localSheetId="10">#REF!</definedName>
    <definedName name="Excel_BuiltIn__FilterDatabase_16" localSheetId="25">#REF!</definedName>
    <definedName name="Excel_BuiltIn__FilterDatabase_16" localSheetId="14">#REF!</definedName>
    <definedName name="Excel_BuiltIn__FilterDatabase_16" localSheetId="9">#REF!</definedName>
    <definedName name="Excel_BuiltIn__FilterDatabase_16" localSheetId="29">#REF!</definedName>
    <definedName name="Excel_BuiltIn__FilterDatabase_16" localSheetId="20">#REF!</definedName>
    <definedName name="Excel_BuiltIn__FilterDatabase_16" localSheetId="24">#REF!</definedName>
    <definedName name="Excel_BuiltIn__FilterDatabase_16" localSheetId="13">#REF!</definedName>
    <definedName name="Excel_BuiltIn__FilterDatabase_16" localSheetId="28">#REF!</definedName>
    <definedName name="Excel_BuiltIn__FilterDatabase_16" localSheetId="19">#REF!</definedName>
    <definedName name="Excel_BuiltIn__FilterDatabase_16" localSheetId="18">#REF!</definedName>
    <definedName name="Excel_BuiltIn__FilterDatabase_16" localSheetId="23">#REF!</definedName>
    <definedName name="Excel_BuiltIn__FilterDatabase_16" localSheetId="17">#REF!</definedName>
    <definedName name="Excel_BuiltIn__FilterDatabase_16" localSheetId="12">#REF!</definedName>
    <definedName name="Excel_BuiltIn__FilterDatabase_16" localSheetId="27">#REF!</definedName>
    <definedName name="Excel_BuiltIn__FilterDatabase_16" localSheetId="41">#REF!</definedName>
    <definedName name="Excel_BuiltIn__FilterDatabase_16" localSheetId="16">#REF!</definedName>
    <definedName name="Excel_BuiltIn__FilterDatabase_16" localSheetId="5">#REF!</definedName>
    <definedName name="Excel_BuiltIn__FilterDatabase_16">#REF!</definedName>
    <definedName name="Excel_BuiltIn__FilterDatabase_17" localSheetId="22">#REF!</definedName>
    <definedName name="Excel_BuiltIn__FilterDatabase_17" localSheetId="11">#REF!</definedName>
    <definedName name="Excel_BuiltIn__FilterDatabase_17" localSheetId="40">#REF!</definedName>
    <definedName name="Excel_BuiltIn__FilterDatabase_17" localSheetId="26">#REF!</definedName>
    <definedName name="Excel_BuiltIn__FilterDatabase_17" localSheetId="15">#REF!</definedName>
    <definedName name="Excel_BuiltIn__FilterDatabase_17" localSheetId="30">#REF!</definedName>
    <definedName name="Excel_BuiltIn__FilterDatabase_17" localSheetId="21">#REF!</definedName>
    <definedName name="Excel_BuiltIn__FilterDatabase_17" localSheetId="10">#REF!</definedName>
    <definedName name="Excel_BuiltIn__FilterDatabase_17" localSheetId="25">#REF!</definedName>
    <definedName name="Excel_BuiltIn__FilterDatabase_17" localSheetId="14">#REF!</definedName>
    <definedName name="Excel_BuiltIn__FilterDatabase_17" localSheetId="9">#REF!</definedName>
    <definedName name="Excel_BuiltIn__FilterDatabase_17" localSheetId="29">#REF!</definedName>
    <definedName name="Excel_BuiltIn__FilterDatabase_17" localSheetId="20">#REF!</definedName>
    <definedName name="Excel_BuiltIn__FilterDatabase_17" localSheetId="24">#REF!</definedName>
    <definedName name="Excel_BuiltIn__FilterDatabase_17" localSheetId="13">#REF!</definedName>
    <definedName name="Excel_BuiltIn__FilterDatabase_17" localSheetId="28">#REF!</definedName>
    <definedName name="Excel_BuiltIn__FilterDatabase_17" localSheetId="19">#REF!</definedName>
    <definedName name="Excel_BuiltIn__FilterDatabase_17" localSheetId="18">#REF!</definedName>
    <definedName name="Excel_BuiltIn__FilterDatabase_17" localSheetId="23">#REF!</definedName>
    <definedName name="Excel_BuiltIn__FilterDatabase_17" localSheetId="17">#REF!</definedName>
    <definedName name="Excel_BuiltIn__FilterDatabase_17" localSheetId="12">#REF!</definedName>
    <definedName name="Excel_BuiltIn__FilterDatabase_17" localSheetId="27">#REF!</definedName>
    <definedName name="Excel_BuiltIn__FilterDatabase_17" localSheetId="41">#REF!</definedName>
    <definedName name="Excel_BuiltIn__FilterDatabase_17" localSheetId="16">#REF!</definedName>
    <definedName name="Excel_BuiltIn__FilterDatabase_17" localSheetId="5">#REF!</definedName>
    <definedName name="Excel_BuiltIn__FilterDatabase_17">#REF!</definedName>
    <definedName name="Excel_BuiltIn__FilterDatabase_18" localSheetId="22">#REF!</definedName>
    <definedName name="Excel_BuiltIn__FilterDatabase_18" localSheetId="11">#REF!</definedName>
    <definedName name="Excel_BuiltIn__FilterDatabase_18" localSheetId="40">#REF!</definedName>
    <definedName name="Excel_BuiltIn__FilterDatabase_18" localSheetId="26">#REF!</definedName>
    <definedName name="Excel_BuiltIn__FilterDatabase_18" localSheetId="15">#REF!</definedName>
    <definedName name="Excel_BuiltIn__FilterDatabase_18" localSheetId="30">#REF!</definedName>
    <definedName name="Excel_BuiltIn__FilterDatabase_18" localSheetId="21">#REF!</definedName>
    <definedName name="Excel_BuiltIn__FilterDatabase_18" localSheetId="10">#REF!</definedName>
    <definedName name="Excel_BuiltIn__FilterDatabase_18" localSheetId="25">#REF!</definedName>
    <definedName name="Excel_BuiltIn__FilterDatabase_18" localSheetId="14">#REF!</definedName>
    <definedName name="Excel_BuiltIn__FilterDatabase_18" localSheetId="9">#REF!</definedName>
    <definedName name="Excel_BuiltIn__FilterDatabase_18" localSheetId="29">#REF!</definedName>
    <definedName name="Excel_BuiltIn__FilterDatabase_18" localSheetId="20">#REF!</definedName>
    <definedName name="Excel_BuiltIn__FilterDatabase_18" localSheetId="24">#REF!</definedName>
    <definedName name="Excel_BuiltIn__FilterDatabase_18" localSheetId="13">#REF!</definedName>
    <definedName name="Excel_BuiltIn__FilterDatabase_18" localSheetId="28">#REF!</definedName>
    <definedName name="Excel_BuiltIn__FilterDatabase_18" localSheetId="19">#REF!</definedName>
    <definedName name="Excel_BuiltIn__FilterDatabase_18" localSheetId="18">#REF!</definedName>
    <definedName name="Excel_BuiltIn__FilterDatabase_18" localSheetId="23">#REF!</definedName>
    <definedName name="Excel_BuiltIn__FilterDatabase_18" localSheetId="17">#REF!</definedName>
    <definedName name="Excel_BuiltIn__FilterDatabase_18" localSheetId="12">#REF!</definedName>
    <definedName name="Excel_BuiltIn__FilterDatabase_18" localSheetId="27">#REF!</definedName>
    <definedName name="Excel_BuiltIn__FilterDatabase_18" localSheetId="41">#REF!</definedName>
    <definedName name="Excel_BuiltIn__FilterDatabase_18" localSheetId="16">#REF!</definedName>
    <definedName name="Excel_BuiltIn__FilterDatabase_18" localSheetId="5">#REF!</definedName>
    <definedName name="Excel_BuiltIn__FilterDatabase_18">#REF!</definedName>
    <definedName name="Excel_BuiltIn__FilterDatabase_19" localSheetId="22">#REF!</definedName>
    <definedName name="Excel_BuiltIn__FilterDatabase_19" localSheetId="11">#REF!</definedName>
    <definedName name="Excel_BuiltIn__FilterDatabase_19" localSheetId="40">#REF!</definedName>
    <definedName name="Excel_BuiltIn__FilterDatabase_19" localSheetId="26">#REF!</definedName>
    <definedName name="Excel_BuiltIn__FilterDatabase_19" localSheetId="15">#REF!</definedName>
    <definedName name="Excel_BuiltIn__FilterDatabase_19" localSheetId="30">#REF!</definedName>
    <definedName name="Excel_BuiltIn__FilterDatabase_19" localSheetId="21">#REF!</definedName>
    <definedName name="Excel_BuiltIn__FilterDatabase_19" localSheetId="10">#REF!</definedName>
    <definedName name="Excel_BuiltIn__FilterDatabase_19" localSheetId="25">#REF!</definedName>
    <definedName name="Excel_BuiltIn__FilterDatabase_19" localSheetId="14">#REF!</definedName>
    <definedName name="Excel_BuiltIn__FilterDatabase_19" localSheetId="9">#REF!</definedName>
    <definedName name="Excel_BuiltIn__FilterDatabase_19" localSheetId="29">#REF!</definedName>
    <definedName name="Excel_BuiltIn__FilterDatabase_19" localSheetId="20">#REF!</definedName>
    <definedName name="Excel_BuiltIn__FilterDatabase_19" localSheetId="24">#REF!</definedName>
    <definedName name="Excel_BuiltIn__FilterDatabase_19" localSheetId="13">#REF!</definedName>
    <definedName name="Excel_BuiltIn__FilterDatabase_19" localSheetId="28">#REF!</definedName>
    <definedName name="Excel_BuiltIn__FilterDatabase_19" localSheetId="19">#REF!</definedName>
    <definedName name="Excel_BuiltIn__FilterDatabase_19" localSheetId="18">#REF!</definedName>
    <definedName name="Excel_BuiltIn__FilterDatabase_19" localSheetId="23">#REF!</definedName>
    <definedName name="Excel_BuiltIn__FilterDatabase_19" localSheetId="17">#REF!</definedName>
    <definedName name="Excel_BuiltIn__FilterDatabase_19" localSheetId="12">#REF!</definedName>
    <definedName name="Excel_BuiltIn__FilterDatabase_19" localSheetId="27">#REF!</definedName>
    <definedName name="Excel_BuiltIn__FilterDatabase_19" localSheetId="41">#REF!</definedName>
    <definedName name="Excel_BuiltIn__FilterDatabase_19" localSheetId="16">#REF!</definedName>
    <definedName name="Excel_BuiltIn__FilterDatabase_19" localSheetId="5">#REF!</definedName>
    <definedName name="Excel_BuiltIn__FilterDatabase_19">#REF!</definedName>
    <definedName name="Excel_BuiltIn__FilterDatabase_20" localSheetId="22">#REF!</definedName>
    <definedName name="Excel_BuiltIn__FilterDatabase_20" localSheetId="11">#REF!</definedName>
    <definedName name="Excel_BuiltIn__FilterDatabase_20" localSheetId="40">#REF!</definedName>
    <definedName name="Excel_BuiltIn__FilterDatabase_20" localSheetId="26">#REF!</definedName>
    <definedName name="Excel_BuiltIn__FilterDatabase_20" localSheetId="15">#REF!</definedName>
    <definedName name="Excel_BuiltIn__FilterDatabase_20" localSheetId="30">#REF!</definedName>
    <definedName name="Excel_BuiltIn__FilterDatabase_20" localSheetId="21">#REF!</definedName>
    <definedName name="Excel_BuiltIn__FilterDatabase_20" localSheetId="10">#REF!</definedName>
    <definedName name="Excel_BuiltIn__FilterDatabase_20" localSheetId="25">#REF!</definedName>
    <definedName name="Excel_BuiltIn__FilterDatabase_20" localSheetId="14">#REF!</definedName>
    <definedName name="Excel_BuiltIn__FilterDatabase_20" localSheetId="9">#REF!</definedName>
    <definedName name="Excel_BuiltIn__FilterDatabase_20" localSheetId="29">#REF!</definedName>
    <definedName name="Excel_BuiltIn__FilterDatabase_20" localSheetId="20">#REF!</definedName>
    <definedName name="Excel_BuiltIn__FilterDatabase_20" localSheetId="24">#REF!</definedName>
    <definedName name="Excel_BuiltIn__FilterDatabase_20" localSheetId="13">#REF!</definedName>
    <definedName name="Excel_BuiltIn__FilterDatabase_20" localSheetId="28">#REF!</definedName>
    <definedName name="Excel_BuiltIn__FilterDatabase_20" localSheetId="19">#REF!</definedName>
    <definedName name="Excel_BuiltIn__FilterDatabase_20" localSheetId="18">#REF!</definedName>
    <definedName name="Excel_BuiltIn__FilterDatabase_20" localSheetId="23">#REF!</definedName>
    <definedName name="Excel_BuiltIn__FilterDatabase_20" localSheetId="17">#REF!</definedName>
    <definedName name="Excel_BuiltIn__FilterDatabase_20" localSheetId="12">#REF!</definedName>
    <definedName name="Excel_BuiltIn__FilterDatabase_20" localSheetId="27">#REF!</definedName>
    <definedName name="Excel_BuiltIn__FilterDatabase_20" localSheetId="41">#REF!</definedName>
    <definedName name="Excel_BuiltIn__FilterDatabase_20" localSheetId="16">#REF!</definedName>
    <definedName name="Excel_BuiltIn__FilterDatabase_20" localSheetId="5">#REF!</definedName>
    <definedName name="Excel_BuiltIn__FilterDatabase_20">#REF!</definedName>
    <definedName name="Excel_BuiltIn__FilterDatabase_21" localSheetId="22">#REF!</definedName>
    <definedName name="Excel_BuiltIn__FilterDatabase_21" localSheetId="11">#REF!</definedName>
    <definedName name="Excel_BuiltIn__FilterDatabase_21" localSheetId="40">#REF!</definedName>
    <definedName name="Excel_BuiltIn__FilterDatabase_21" localSheetId="26">#REF!</definedName>
    <definedName name="Excel_BuiltIn__FilterDatabase_21" localSheetId="15">#REF!</definedName>
    <definedName name="Excel_BuiltIn__FilterDatabase_21" localSheetId="30">#REF!</definedName>
    <definedName name="Excel_BuiltIn__FilterDatabase_21" localSheetId="21">#REF!</definedName>
    <definedName name="Excel_BuiltIn__FilterDatabase_21" localSheetId="10">#REF!</definedName>
    <definedName name="Excel_BuiltIn__FilterDatabase_21" localSheetId="25">#REF!</definedName>
    <definedName name="Excel_BuiltIn__FilterDatabase_21" localSheetId="14">#REF!</definedName>
    <definedName name="Excel_BuiltIn__FilterDatabase_21" localSheetId="9">#REF!</definedName>
    <definedName name="Excel_BuiltIn__FilterDatabase_21" localSheetId="29">#REF!</definedName>
    <definedName name="Excel_BuiltIn__FilterDatabase_21" localSheetId="20">#REF!</definedName>
    <definedName name="Excel_BuiltIn__FilterDatabase_21" localSheetId="24">#REF!</definedName>
    <definedName name="Excel_BuiltIn__FilterDatabase_21" localSheetId="13">#REF!</definedName>
    <definedName name="Excel_BuiltIn__FilterDatabase_21" localSheetId="28">#REF!</definedName>
    <definedName name="Excel_BuiltIn__FilterDatabase_21" localSheetId="19">#REF!</definedName>
    <definedName name="Excel_BuiltIn__FilterDatabase_21" localSheetId="18">#REF!</definedName>
    <definedName name="Excel_BuiltIn__FilterDatabase_21" localSheetId="23">#REF!</definedName>
    <definedName name="Excel_BuiltIn__FilterDatabase_21" localSheetId="17">#REF!</definedName>
    <definedName name="Excel_BuiltIn__FilterDatabase_21" localSheetId="12">#REF!</definedName>
    <definedName name="Excel_BuiltIn__FilterDatabase_21" localSheetId="27">#REF!</definedName>
    <definedName name="Excel_BuiltIn__FilterDatabase_21" localSheetId="41">#REF!</definedName>
    <definedName name="Excel_BuiltIn__FilterDatabase_21" localSheetId="16">#REF!</definedName>
    <definedName name="Excel_BuiltIn__FilterDatabase_21" localSheetId="5">#REF!</definedName>
    <definedName name="Excel_BuiltIn__FilterDatabase_21">#REF!</definedName>
    <definedName name="Excel_BuiltIn__FilterDatabase_22" localSheetId="22">#REF!</definedName>
    <definedName name="Excel_BuiltIn__FilterDatabase_22" localSheetId="11">#REF!</definedName>
    <definedName name="Excel_BuiltIn__FilterDatabase_22" localSheetId="40">#REF!</definedName>
    <definedName name="Excel_BuiltIn__FilterDatabase_22" localSheetId="26">#REF!</definedName>
    <definedName name="Excel_BuiltIn__FilterDatabase_22" localSheetId="15">#REF!</definedName>
    <definedName name="Excel_BuiltIn__FilterDatabase_22" localSheetId="30">#REF!</definedName>
    <definedName name="Excel_BuiltIn__FilterDatabase_22" localSheetId="21">#REF!</definedName>
    <definedName name="Excel_BuiltIn__FilterDatabase_22" localSheetId="10">#REF!</definedName>
    <definedName name="Excel_BuiltIn__FilterDatabase_22" localSheetId="25">#REF!</definedName>
    <definedName name="Excel_BuiltIn__FilterDatabase_22" localSheetId="14">#REF!</definedName>
    <definedName name="Excel_BuiltIn__FilterDatabase_22" localSheetId="9">#REF!</definedName>
    <definedName name="Excel_BuiltIn__FilterDatabase_22" localSheetId="29">#REF!</definedName>
    <definedName name="Excel_BuiltIn__FilterDatabase_22" localSheetId="20">#REF!</definedName>
    <definedName name="Excel_BuiltIn__FilterDatabase_22" localSheetId="24">#REF!</definedName>
    <definedName name="Excel_BuiltIn__FilterDatabase_22" localSheetId="13">#REF!</definedName>
    <definedName name="Excel_BuiltIn__FilterDatabase_22" localSheetId="28">#REF!</definedName>
    <definedName name="Excel_BuiltIn__FilterDatabase_22" localSheetId="19">#REF!</definedName>
    <definedName name="Excel_BuiltIn__FilterDatabase_22" localSheetId="18">#REF!</definedName>
    <definedName name="Excel_BuiltIn__FilterDatabase_22" localSheetId="23">#REF!</definedName>
    <definedName name="Excel_BuiltIn__FilterDatabase_22" localSheetId="17">#REF!</definedName>
    <definedName name="Excel_BuiltIn__FilterDatabase_22" localSheetId="12">#REF!</definedName>
    <definedName name="Excel_BuiltIn__FilterDatabase_22" localSheetId="27">#REF!</definedName>
    <definedName name="Excel_BuiltIn__FilterDatabase_22" localSheetId="41">#REF!</definedName>
    <definedName name="Excel_BuiltIn__FilterDatabase_22" localSheetId="16">#REF!</definedName>
    <definedName name="Excel_BuiltIn__FilterDatabase_22" localSheetId="5">#REF!</definedName>
    <definedName name="Excel_BuiltIn__FilterDatabase_22">#REF!</definedName>
    <definedName name="Excel_BuiltIn__FilterDatabase_23" localSheetId="22">#REF!</definedName>
    <definedName name="Excel_BuiltIn__FilterDatabase_23" localSheetId="11">#REF!</definedName>
    <definedName name="Excel_BuiltIn__FilterDatabase_23" localSheetId="40">#REF!</definedName>
    <definedName name="Excel_BuiltIn__FilterDatabase_23" localSheetId="26">#REF!</definedName>
    <definedName name="Excel_BuiltIn__FilterDatabase_23" localSheetId="15">#REF!</definedName>
    <definedName name="Excel_BuiltIn__FilterDatabase_23" localSheetId="30">#REF!</definedName>
    <definedName name="Excel_BuiltIn__FilterDatabase_23" localSheetId="21">#REF!</definedName>
    <definedName name="Excel_BuiltIn__FilterDatabase_23" localSheetId="10">#REF!</definedName>
    <definedName name="Excel_BuiltIn__FilterDatabase_23" localSheetId="25">#REF!</definedName>
    <definedName name="Excel_BuiltIn__FilterDatabase_23" localSheetId="14">#REF!</definedName>
    <definedName name="Excel_BuiltIn__FilterDatabase_23" localSheetId="9">#REF!</definedName>
    <definedName name="Excel_BuiltIn__FilterDatabase_23" localSheetId="29">#REF!</definedName>
    <definedName name="Excel_BuiltIn__FilterDatabase_23" localSheetId="20">#REF!</definedName>
    <definedName name="Excel_BuiltIn__FilterDatabase_23" localSheetId="24">#REF!</definedName>
    <definedName name="Excel_BuiltIn__FilterDatabase_23" localSheetId="13">#REF!</definedName>
    <definedName name="Excel_BuiltIn__FilterDatabase_23" localSheetId="28">#REF!</definedName>
    <definedName name="Excel_BuiltIn__FilterDatabase_23" localSheetId="19">#REF!</definedName>
    <definedName name="Excel_BuiltIn__FilterDatabase_23" localSheetId="18">#REF!</definedName>
    <definedName name="Excel_BuiltIn__FilterDatabase_23" localSheetId="23">#REF!</definedName>
    <definedName name="Excel_BuiltIn__FilterDatabase_23" localSheetId="17">#REF!</definedName>
    <definedName name="Excel_BuiltIn__FilterDatabase_23" localSheetId="12">#REF!</definedName>
    <definedName name="Excel_BuiltIn__FilterDatabase_23" localSheetId="27">#REF!</definedName>
    <definedName name="Excel_BuiltIn__FilterDatabase_23" localSheetId="41">#REF!</definedName>
    <definedName name="Excel_BuiltIn__FilterDatabase_23" localSheetId="16">#REF!</definedName>
    <definedName name="Excel_BuiltIn__FilterDatabase_23" localSheetId="5">#REF!</definedName>
    <definedName name="Excel_BuiltIn__FilterDatabase_23">#REF!</definedName>
    <definedName name="Excel_BuiltIn__FilterDatabase_24" localSheetId="22">#REF!</definedName>
    <definedName name="Excel_BuiltIn__FilterDatabase_24" localSheetId="11">#REF!</definedName>
    <definedName name="Excel_BuiltIn__FilterDatabase_24" localSheetId="40">#REF!</definedName>
    <definedName name="Excel_BuiltIn__FilterDatabase_24" localSheetId="26">#REF!</definedName>
    <definedName name="Excel_BuiltIn__FilterDatabase_24" localSheetId="15">#REF!</definedName>
    <definedName name="Excel_BuiltIn__FilterDatabase_24" localSheetId="30">#REF!</definedName>
    <definedName name="Excel_BuiltIn__FilterDatabase_24" localSheetId="21">#REF!</definedName>
    <definedName name="Excel_BuiltIn__FilterDatabase_24" localSheetId="10">#REF!</definedName>
    <definedName name="Excel_BuiltIn__FilterDatabase_24" localSheetId="25">#REF!</definedName>
    <definedName name="Excel_BuiltIn__FilterDatabase_24" localSheetId="14">#REF!</definedName>
    <definedName name="Excel_BuiltIn__FilterDatabase_24" localSheetId="9">#REF!</definedName>
    <definedName name="Excel_BuiltIn__FilterDatabase_24" localSheetId="29">#REF!</definedName>
    <definedName name="Excel_BuiltIn__FilterDatabase_24" localSheetId="20">#REF!</definedName>
    <definedName name="Excel_BuiltIn__FilterDatabase_24" localSheetId="24">#REF!</definedName>
    <definedName name="Excel_BuiltIn__FilterDatabase_24" localSheetId="13">#REF!</definedName>
    <definedName name="Excel_BuiltIn__FilterDatabase_24" localSheetId="28">#REF!</definedName>
    <definedName name="Excel_BuiltIn__FilterDatabase_24" localSheetId="19">#REF!</definedName>
    <definedName name="Excel_BuiltIn__FilterDatabase_24" localSheetId="18">#REF!</definedName>
    <definedName name="Excel_BuiltIn__FilterDatabase_24" localSheetId="23">#REF!</definedName>
    <definedName name="Excel_BuiltIn__FilterDatabase_24" localSheetId="17">#REF!</definedName>
    <definedName name="Excel_BuiltIn__FilterDatabase_24" localSheetId="12">#REF!</definedName>
    <definedName name="Excel_BuiltIn__FilterDatabase_24" localSheetId="27">#REF!</definedName>
    <definedName name="Excel_BuiltIn__FilterDatabase_24" localSheetId="41">#REF!</definedName>
    <definedName name="Excel_BuiltIn__FilterDatabase_24" localSheetId="16">#REF!</definedName>
    <definedName name="Excel_BuiltIn__FilterDatabase_24" localSheetId="5">#REF!</definedName>
    <definedName name="Excel_BuiltIn__FilterDatabase_24">#REF!</definedName>
    <definedName name="Excel_BuiltIn__FilterDatabase_25" localSheetId="22">#REF!</definedName>
    <definedName name="Excel_BuiltIn__FilterDatabase_25" localSheetId="11">#REF!</definedName>
    <definedName name="Excel_BuiltIn__FilterDatabase_25" localSheetId="40">#REF!</definedName>
    <definedName name="Excel_BuiltIn__FilterDatabase_25" localSheetId="26">#REF!</definedName>
    <definedName name="Excel_BuiltIn__FilterDatabase_25" localSheetId="15">#REF!</definedName>
    <definedName name="Excel_BuiltIn__FilterDatabase_25" localSheetId="30">#REF!</definedName>
    <definedName name="Excel_BuiltIn__FilterDatabase_25" localSheetId="21">#REF!</definedName>
    <definedName name="Excel_BuiltIn__FilterDatabase_25" localSheetId="10">#REF!</definedName>
    <definedName name="Excel_BuiltIn__FilterDatabase_25" localSheetId="25">#REF!</definedName>
    <definedName name="Excel_BuiltIn__FilterDatabase_25" localSheetId="14">#REF!</definedName>
    <definedName name="Excel_BuiltIn__FilterDatabase_25" localSheetId="9">#REF!</definedName>
    <definedName name="Excel_BuiltIn__FilterDatabase_25" localSheetId="29">#REF!</definedName>
    <definedName name="Excel_BuiltIn__FilterDatabase_25" localSheetId="20">#REF!</definedName>
    <definedName name="Excel_BuiltIn__FilterDatabase_25" localSheetId="24">#REF!</definedName>
    <definedName name="Excel_BuiltIn__FilterDatabase_25" localSheetId="13">#REF!</definedName>
    <definedName name="Excel_BuiltIn__FilterDatabase_25" localSheetId="28">#REF!</definedName>
    <definedName name="Excel_BuiltIn__FilterDatabase_25" localSheetId="19">#REF!</definedName>
    <definedName name="Excel_BuiltIn__FilterDatabase_25" localSheetId="18">#REF!</definedName>
    <definedName name="Excel_BuiltIn__FilterDatabase_25" localSheetId="23">#REF!</definedName>
    <definedName name="Excel_BuiltIn__FilterDatabase_25" localSheetId="17">#REF!</definedName>
    <definedName name="Excel_BuiltIn__FilterDatabase_25" localSheetId="12">#REF!</definedName>
    <definedName name="Excel_BuiltIn__FilterDatabase_25" localSheetId="27">#REF!</definedName>
    <definedName name="Excel_BuiltIn__FilterDatabase_25" localSheetId="41">#REF!</definedName>
    <definedName name="Excel_BuiltIn__FilterDatabase_25" localSheetId="16">#REF!</definedName>
    <definedName name="Excel_BuiltIn__FilterDatabase_25" localSheetId="5">#REF!</definedName>
    <definedName name="Excel_BuiltIn__FilterDatabase_25">#REF!</definedName>
    <definedName name="Excel_BuiltIn__FilterDatabase_26" localSheetId="22">#REF!</definedName>
    <definedName name="Excel_BuiltIn__FilterDatabase_26" localSheetId="11">#REF!</definedName>
    <definedName name="Excel_BuiltIn__FilterDatabase_26" localSheetId="40">#REF!</definedName>
    <definedName name="Excel_BuiltIn__FilterDatabase_26" localSheetId="26">#REF!</definedName>
    <definedName name="Excel_BuiltIn__FilterDatabase_26" localSheetId="15">#REF!</definedName>
    <definedName name="Excel_BuiltIn__FilterDatabase_26" localSheetId="30">#REF!</definedName>
    <definedName name="Excel_BuiltIn__FilterDatabase_26" localSheetId="21">#REF!</definedName>
    <definedName name="Excel_BuiltIn__FilterDatabase_26" localSheetId="10">#REF!</definedName>
    <definedName name="Excel_BuiltIn__FilterDatabase_26" localSheetId="25">#REF!</definedName>
    <definedName name="Excel_BuiltIn__FilterDatabase_26" localSheetId="14">#REF!</definedName>
    <definedName name="Excel_BuiltIn__FilterDatabase_26" localSheetId="9">#REF!</definedName>
    <definedName name="Excel_BuiltIn__FilterDatabase_26" localSheetId="29">#REF!</definedName>
    <definedName name="Excel_BuiltIn__FilterDatabase_26" localSheetId="20">#REF!</definedName>
    <definedName name="Excel_BuiltIn__FilterDatabase_26" localSheetId="24">#REF!</definedName>
    <definedName name="Excel_BuiltIn__FilterDatabase_26" localSheetId="13">#REF!</definedName>
    <definedName name="Excel_BuiltIn__FilterDatabase_26" localSheetId="28">#REF!</definedName>
    <definedName name="Excel_BuiltIn__FilterDatabase_26" localSheetId="19">#REF!</definedName>
    <definedName name="Excel_BuiltIn__FilterDatabase_26" localSheetId="18">#REF!</definedName>
    <definedName name="Excel_BuiltIn__FilterDatabase_26" localSheetId="23">#REF!</definedName>
    <definedName name="Excel_BuiltIn__FilterDatabase_26" localSheetId="17">#REF!</definedName>
    <definedName name="Excel_BuiltIn__FilterDatabase_26" localSheetId="12">#REF!</definedName>
    <definedName name="Excel_BuiltIn__FilterDatabase_26" localSheetId="27">#REF!</definedName>
    <definedName name="Excel_BuiltIn__FilterDatabase_26" localSheetId="41">#REF!</definedName>
    <definedName name="Excel_BuiltIn__FilterDatabase_26" localSheetId="16">#REF!</definedName>
    <definedName name="Excel_BuiltIn__FilterDatabase_26" localSheetId="5">#REF!</definedName>
    <definedName name="Excel_BuiltIn__FilterDatabase_26">#REF!</definedName>
    <definedName name="Excel_BuiltIn__FilterDatabase_27" localSheetId="22">#REF!</definedName>
    <definedName name="Excel_BuiltIn__FilterDatabase_27" localSheetId="11">#REF!</definedName>
    <definedName name="Excel_BuiltIn__FilterDatabase_27" localSheetId="40">#REF!</definedName>
    <definedName name="Excel_BuiltIn__FilterDatabase_27" localSheetId="26">#REF!</definedName>
    <definedName name="Excel_BuiltIn__FilterDatabase_27" localSheetId="15">#REF!</definedName>
    <definedName name="Excel_BuiltIn__FilterDatabase_27" localSheetId="30">#REF!</definedName>
    <definedName name="Excel_BuiltIn__FilterDatabase_27" localSheetId="21">#REF!</definedName>
    <definedName name="Excel_BuiltIn__FilterDatabase_27" localSheetId="10">#REF!</definedName>
    <definedName name="Excel_BuiltIn__FilterDatabase_27" localSheetId="25">#REF!</definedName>
    <definedName name="Excel_BuiltIn__FilterDatabase_27" localSheetId="14">#REF!</definedName>
    <definedName name="Excel_BuiltIn__FilterDatabase_27" localSheetId="9">#REF!</definedName>
    <definedName name="Excel_BuiltIn__FilterDatabase_27" localSheetId="29">#REF!</definedName>
    <definedName name="Excel_BuiltIn__FilterDatabase_27" localSheetId="20">#REF!</definedName>
    <definedName name="Excel_BuiltIn__FilterDatabase_27" localSheetId="24">#REF!</definedName>
    <definedName name="Excel_BuiltIn__FilterDatabase_27" localSheetId="13">#REF!</definedName>
    <definedName name="Excel_BuiltIn__FilterDatabase_27" localSheetId="28">#REF!</definedName>
    <definedName name="Excel_BuiltIn__FilterDatabase_27" localSheetId="19">#REF!</definedName>
    <definedName name="Excel_BuiltIn__FilterDatabase_27" localSheetId="18">#REF!</definedName>
    <definedName name="Excel_BuiltIn__FilterDatabase_27" localSheetId="23">#REF!</definedName>
    <definedName name="Excel_BuiltIn__FilterDatabase_27" localSheetId="17">#REF!</definedName>
    <definedName name="Excel_BuiltIn__FilterDatabase_27" localSheetId="12">#REF!</definedName>
    <definedName name="Excel_BuiltIn__FilterDatabase_27" localSheetId="27">#REF!</definedName>
    <definedName name="Excel_BuiltIn__FilterDatabase_27" localSheetId="41">#REF!</definedName>
    <definedName name="Excel_BuiltIn__FilterDatabase_27" localSheetId="16">#REF!</definedName>
    <definedName name="Excel_BuiltIn__FilterDatabase_27" localSheetId="5">#REF!</definedName>
    <definedName name="Excel_BuiltIn__FilterDatabase_27">#REF!</definedName>
    <definedName name="Excel_BuiltIn__FilterDatabase_28" localSheetId="22">#REF!</definedName>
    <definedName name="Excel_BuiltIn__FilterDatabase_28" localSheetId="11">#REF!</definedName>
    <definedName name="Excel_BuiltIn__FilterDatabase_28" localSheetId="40">#REF!</definedName>
    <definedName name="Excel_BuiltIn__FilterDatabase_28" localSheetId="26">#REF!</definedName>
    <definedName name="Excel_BuiltIn__FilterDatabase_28" localSheetId="15">#REF!</definedName>
    <definedName name="Excel_BuiltIn__FilterDatabase_28" localSheetId="30">#REF!</definedName>
    <definedName name="Excel_BuiltIn__FilterDatabase_28" localSheetId="21">#REF!</definedName>
    <definedName name="Excel_BuiltIn__FilterDatabase_28" localSheetId="10">#REF!</definedName>
    <definedName name="Excel_BuiltIn__FilterDatabase_28" localSheetId="25">#REF!</definedName>
    <definedName name="Excel_BuiltIn__FilterDatabase_28" localSheetId="14">#REF!</definedName>
    <definedName name="Excel_BuiltIn__FilterDatabase_28" localSheetId="9">#REF!</definedName>
    <definedName name="Excel_BuiltIn__FilterDatabase_28" localSheetId="29">#REF!</definedName>
    <definedName name="Excel_BuiltIn__FilterDatabase_28" localSheetId="20">#REF!</definedName>
    <definedName name="Excel_BuiltIn__FilterDatabase_28" localSheetId="24">#REF!</definedName>
    <definedName name="Excel_BuiltIn__FilterDatabase_28" localSheetId="13">#REF!</definedName>
    <definedName name="Excel_BuiltIn__FilterDatabase_28" localSheetId="28">#REF!</definedName>
    <definedName name="Excel_BuiltIn__FilterDatabase_28" localSheetId="19">#REF!</definedName>
    <definedName name="Excel_BuiltIn__FilterDatabase_28" localSheetId="18">#REF!</definedName>
    <definedName name="Excel_BuiltIn__FilterDatabase_28" localSheetId="23">#REF!</definedName>
    <definedName name="Excel_BuiltIn__FilterDatabase_28" localSheetId="17">#REF!</definedName>
    <definedName name="Excel_BuiltIn__FilterDatabase_28" localSheetId="12">#REF!</definedName>
    <definedName name="Excel_BuiltIn__FilterDatabase_28" localSheetId="27">#REF!</definedName>
    <definedName name="Excel_BuiltIn__FilterDatabase_28" localSheetId="41">#REF!</definedName>
    <definedName name="Excel_BuiltIn__FilterDatabase_28" localSheetId="16">#REF!</definedName>
    <definedName name="Excel_BuiltIn__FilterDatabase_28" localSheetId="5">#REF!</definedName>
    <definedName name="Excel_BuiltIn__FilterDatabase_28">#REF!</definedName>
    <definedName name="Excel_BuiltIn__FilterDatabase_29" localSheetId="22">#REF!</definedName>
    <definedName name="Excel_BuiltIn__FilterDatabase_29" localSheetId="11">#REF!</definedName>
    <definedName name="Excel_BuiltIn__FilterDatabase_29" localSheetId="40">#REF!</definedName>
    <definedName name="Excel_BuiltIn__FilterDatabase_29" localSheetId="26">#REF!</definedName>
    <definedName name="Excel_BuiltIn__FilterDatabase_29" localSheetId="15">#REF!</definedName>
    <definedName name="Excel_BuiltIn__FilterDatabase_29" localSheetId="30">#REF!</definedName>
    <definedName name="Excel_BuiltIn__FilterDatabase_29" localSheetId="21">#REF!</definedName>
    <definedName name="Excel_BuiltIn__FilterDatabase_29" localSheetId="10">#REF!</definedName>
    <definedName name="Excel_BuiltIn__FilterDatabase_29" localSheetId="25">#REF!</definedName>
    <definedName name="Excel_BuiltIn__FilterDatabase_29" localSheetId="14">#REF!</definedName>
    <definedName name="Excel_BuiltIn__FilterDatabase_29" localSheetId="9">#REF!</definedName>
    <definedName name="Excel_BuiltIn__FilterDatabase_29" localSheetId="29">#REF!</definedName>
    <definedName name="Excel_BuiltIn__FilterDatabase_29" localSheetId="20">#REF!</definedName>
    <definedName name="Excel_BuiltIn__FilterDatabase_29" localSheetId="24">#REF!</definedName>
    <definedName name="Excel_BuiltIn__FilterDatabase_29" localSheetId="13">#REF!</definedName>
    <definedName name="Excel_BuiltIn__FilterDatabase_29" localSheetId="28">#REF!</definedName>
    <definedName name="Excel_BuiltIn__FilterDatabase_29" localSheetId="19">#REF!</definedName>
    <definedName name="Excel_BuiltIn__FilterDatabase_29" localSheetId="18">#REF!</definedName>
    <definedName name="Excel_BuiltIn__FilterDatabase_29" localSheetId="23">#REF!</definedName>
    <definedName name="Excel_BuiltIn__FilterDatabase_29" localSheetId="17">#REF!</definedName>
    <definedName name="Excel_BuiltIn__FilterDatabase_29" localSheetId="12">#REF!</definedName>
    <definedName name="Excel_BuiltIn__FilterDatabase_29" localSheetId="27">#REF!</definedName>
    <definedName name="Excel_BuiltIn__FilterDatabase_29" localSheetId="41">#REF!</definedName>
    <definedName name="Excel_BuiltIn__FilterDatabase_29" localSheetId="16">#REF!</definedName>
    <definedName name="Excel_BuiltIn__FilterDatabase_29" localSheetId="5">#REF!</definedName>
    <definedName name="Excel_BuiltIn__FilterDatabase_29">#REF!</definedName>
    <definedName name="Excel_BuiltIn__FilterDatabase_3" localSheetId="22">#REF!</definedName>
    <definedName name="Excel_BuiltIn__FilterDatabase_3" localSheetId="11">#REF!</definedName>
    <definedName name="Excel_BuiltIn__FilterDatabase_3" localSheetId="40">#REF!</definedName>
    <definedName name="Excel_BuiltIn__FilterDatabase_3" localSheetId="26">#REF!</definedName>
    <definedName name="Excel_BuiltIn__FilterDatabase_3" localSheetId="15">#REF!</definedName>
    <definedName name="Excel_BuiltIn__FilterDatabase_3" localSheetId="30">#REF!</definedName>
    <definedName name="Excel_BuiltIn__FilterDatabase_3" localSheetId="21">#REF!</definedName>
    <definedName name="Excel_BuiltIn__FilterDatabase_3" localSheetId="10">#REF!</definedName>
    <definedName name="Excel_BuiltIn__FilterDatabase_3" localSheetId="25">#REF!</definedName>
    <definedName name="Excel_BuiltIn__FilterDatabase_3" localSheetId="14">#REF!</definedName>
    <definedName name="Excel_BuiltIn__FilterDatabase_3" localSheetId="9">#REF!</definedName>
    <definedName name="Excel_BuiltIn__FilterDatabase_3" localSheetId="29">#REF!</definedName>
    <definedName name="Excel_BuiltIn__FilterDatabase_3" localSheetId="20">#REF!</definedName>
    <definedName name="Excel_BuiltIn__FilterDatabase_3" localSheetId="24">#REF!</definedName>
    <definedName name="Excel_BuiltIn__FilterDatabase_3" localSheetId="13">#REF!</definedName>
    <definedName name="Excel_BuiltIn__FilterDatabase_3" localSheetId="28">#REF!</definedName>
    <definedName name="Excel_BuiltIn__FilterDatabase_3" localSheetId="19">#REF!</definedName>
    <definedName name="Excel_BuiltIn__FilterDatabase_3" localSheetId="18">#REF!</definedName>
    <definedName name="Excel_BuiltIn__FilterDatabase_3" localSheetId="23">#REF!</definedName>
    <definedName name="Excel_BuiltIn__FilterDatabase_3" localSheetId="17">#REF!</definedName>
    <definedName name="Excel_BuiltIn__FilterDatabase_3" localSheetId="12">#REF!</definedName>
    <definedName name="Excel_BuiltIn__FilterDatabase_3" localSheetId="27">#REF!</definedName>
    <definedName name="Excel_BuiltIn__FilterDatabase_3" localSheetId="41">#REF!</definedName>
    <definedName name="Excel_BuiltIn__FilterDatabase_3" localSheetId="16">#REF!</definedName>
    <definedName name="Excel_BuiltIn__FilterDatabase_3" localSheetId="5">Money!$C$2:$C$22</definedName>
    <definedName name="Excel_BuiltIn__FilterDatabase_3">#REF!</definedName>
    <definedName name="Excel_BuiltIn__FilterDatabase_30" localSheetId="22">#REF!</definedName>
    <definedName name="Excel_BuiltIn__FilterDatabase_30" localSheetId="11">#REF!</definedName>
    <definedName name="Excel_BuiltIn__FilterDatabase_30" localSheetId="40">#REF!</definedName>
    <definedName name="Excel_BuiltIn__FilterDatabase_30" localSheetId="26">#REF!</definedName>
    <definedName name="Excel_BuiltIn__FilterDatabase_30" localSheetId="15">#REF!</definedName>
    <definedName name="Excel_BuiltIn__FilterDatabase_30" localSheetId="30">#REF!</definedName>
    <definedName name="Excel_BuiltIn__FilterDatabase_30" localSheetId="21">#REF!</definedName>
    <definedName name="Excel_BuiltIn__FilterDatabase_30" localSheetId="10">#REF!</definedName>
    <definedName name="Excel_BuiltIn__FilterDatabase_30" localSheetId="25">#REF!</definedName>
    <definedName name="Excel_BuiltIn__FilterDatabase_30" localSheetId="14">#REF!</definedName>
    <definedName name="Excel_BuiltIn__FilterDatabase_30" localSheetId="9">#REF!</definedName>
    <definedName name="Excel_BuiltIn__FilterDatabase_30" localSheetId="29">#REF!</definedName>
    <definedName name="Excel_BuiltIn__FilterDatabase_30" localSheetId="20">#REF!</definedName>
    <definedName name="Excel_BuiltIn__FilterDatabase_30" localSheetId="24">#REF!</definedName>
    <definedName name="Excel_BuiltIn__FilterDatabase_30" localSheetId="13">#REF!</definedName>
    <definedName name="Excel_BuiltIn__FilterDatabase_30" localSheetId="28">#REF!</definedName>
    <definedName name="Excel_BuiltIn__FilterDatabase_30" localSheetId="19">#REF!</definedName>
    <definedName name="Excel_BuiltIn__FilterDatabase_30" localSheetId="18">#REF!</definedName>
    <definedName name="Excel_BuiltIn__FilterDatabase_30" localSheetId="23">#REF!</definedName>
    <definedName name="Excel_BuiltIn__FilterDatabase_30" localSheetId="17">#REF!</definedName>
    <definedName name="Excel_BuiltIn__FilterDatabase_30" localSheetId="12">#REF!</definedName>
    <definedName name="Excel_BuiltIn__FilterDatabase_30" localSheetId="27">#REF!</definedName>
    <definedName name="Excel_BuiltIn__FilterDatabase_30" localSheetId="41">#REF!</definedName>
    <definedName name="Excel_BuiltIn__FilterDatabase_30" localSheetId="16">#REF!</definedName>
    <definedName name="Excel_BuiltIn__FilterDatabase_30" localSheetId="5">#REF!</definedName>
    <definedName name="Excel_BuiltIn__FilterDatabase_30">#REF!</definedName>
    <definedName name="Excel_BuiltIn__FilterDatabase_31" localSheetId="22">#REF!</definedName>
    <definedName name="Excel_BuiltIn__FilterDatabase_31" localSheetId="11">#REF!</definedName>
    <definedName name="Excel_BuiltIn__FilterDatabase_31" localSheetId="40">#REF!</definedName>
    <definedName name="Excel_BuiltIn__FilterDatabase_31" localSheetId="26">#REF!</definedName>
    <definedName name="Excel_BuiltIn__FilterDatabase_31" localSheetId="15">#REF!</definedName>
    <definedName name="Excel_BuiltIn__FilterDatabase_31" localSheetId="30">#REF!</definedName>
    <definedName name="Excel_BuiltIn__FilterDatabase_31" localSheetId="21">#REF!</definedName>
    <definedName name="Excel_BuiltIn__FilterDatabase_31" localSheetId="10">#REF!</definedName>
    <definedName name="Excel_BuiltIn__FilterDatabase_31" localSheetId="25">#REF!</definedName>
    <definedName name="Excel_BuiltIn__FilterDatabase_31" localSheetId="14">#REF!</definedName>
    <definedName name="Excel_BuiltIn__FilterDatabase_31" localSheetId="9">#REF!</definedName>
    <definedName name="Excel_BuiltIn__FilterDatabase_31" localSheetId="29">#REF!</definedName>
    <definedName name="Excel_BuiltIn__FilterDatabase_31" localSheetId="20">#REF!</definedName>
    <definedName name="Excel_BuiltIn__FilterDatabase_31" localSheetId="24">#REF!</definedName>
    <definedName name="Excel_BuiltIn__FilterDatabase_31" localSheetId="13">#REF!</definedName>
    <definedName name="Excel_BuiltIn__FilterDatabase_31" localSheetId="28">#REF!</definedName>
    <definedName name="Excel_BuiltIn__FilterDatabase_31" localSheetId="19">#REF!</definedName>
    <definedName name="Excel_BuiltIn__FilterDatabase_31" localSheetId="18">#REF!</definedName>
    <definedName name="Excel_BuiltIn__FilterDatabase_31" localSheetId="23">#REF!</definedName>
    <definedName name="Excel_BuiltIn__FilterDatabase_31" localSheetId="17">#REF!</definedName>
    <definedName name="Excel_BuiltIn__FilterDatabase_31" localSheetId="12">#REF!</definedName>
    <definedName name="Excel_BuiltIn__FilterDatabase_31" localSheetId="27">#REF!</definedName>
    <definedName name="Excel_BuiltIn__FilterDatabase_31" localSheetId="41">#REF!</definedName>
    <definedName name="Excel_BuiltIn__FilterDatabase_31" localSheetId="16">#REF!</definedName>
    <definedName name="Excel_BuiltIn__FilterDatabase_31" localSheetId="5">#REF!</definedName>
    <definedName name="Excel_BuiltIn__FilterDatabase_31">#REF!</definedName>
    <definedName name="Excel_BuiltIn__FilterDatabase_32" localSheetId="22">#REF!</definedName>
    <definedName name="Excel_BuiltIn__FilterDatabase_32" localSheetId="11">#REF!</definedName>
    <definedName name="Excel_BuiltIn__FilterDatabase_32" localSheetId="40">#REF!</definedName>
    <definedName name="Excel_BuiltIn__FilterDatabase_32" localSheetId="26">#REF!</definedName>
    <definedName name="Excel_BuiltIn__FilterDatabase_32" localSheetId="15">#REF!</definedName>
    <definedName name="Excel_BuiltIn__FilterDatabase_32" localSheetId="30">#REF!</definedName>
    <definedName name="Excel_BuiltIn__FilterDatabase_32" localSheetId="21">#REF!</definedName>
    <definedName name="Excel_BuiltIn__FilterDatabase_32" localSheetId="10">#REF!</definedName>
    <definedName name="Excel_BuiltIn__FilterDatabase_32" localSheetId="25">#REF!</definedName>
    <definedName name="Excel_BuiltIn__FilterDatabase_32" localSheetId="14">#REF!</definedName>
    <definedName name="Excel_BuiltIn__FilterDatabase_32" localSheetId="9">#REF!</definedName>
    <definedName name="Excel_BuiltIn__FilterDatabase_32" localSheetId="29">#REF!</definedName>
    <definedName name="Excel_BuiltIn__FilterDatabase_32" localSheetId="20">#REF!</definedName>
    <definedName name="Excel_BuiltIn__FilterDatabase_32" localSheetId="24">#REF!</definedName>
    <definedName name="Excel_BuiltIn__FilterDatabase_32" localSheetId="13">#REF!</definedName>
    <definedName name="Excel_BuiltIn__FilterDatabase_32" localSheetId="28">#REF!</definedName>
    <definedName name="Excel_BuiltIn__FilterDatabase_32" localSheetId="19">#REF!</definedName>
    <definedName name="Excel_BuiltIn__FilterDatabase_32" localSheetId="18">#REF!</definedName>
    <definedName name="Excel_BuiltIn__FilterDatabase_32" localSheetId="23">#REF!</definedName>
    <definedName name="Excel_BuiltIn__FilterDatabase_32" localSheetId="17">#REF!</definedName>
    <definedName name="Excel_BuiltIn__FilterDatabase_32" localSheetId="12">#REF!</definedName>
    <definedName name="Excel_BuiltIn__FilterDatabase_32" localSheetId="27">#REF!</definedName>
    <definedName name="Excel_BuiltIn__FilterDatabase_32" localSheetId="41">#REF!</definedName>
    <definedName name="Excel_BuiltIn__FilterDatabase_32" localSheetId="16">#REF!</definedName>
    <definedName name="Excel_BuiltIn__FilterDatabase_32" localSheetId="5">#REF!</definedName>
    <definedName name="Excel_BuiltIn__FilterDatabase_32">#REF!</definedName>
    <definedName name="Excel_BuiltIn__FilterDatabase_33" localSheetId="22">#REF!</definedName>
    <definedName name="Excel_BuiltIn__FilterDatabase_33" localSheetId="11">#REF!</definedName>
    <definedName name="Excel_BuiltIn__FilterDatabase_33" localSheetId="40">#REF!</definedName>
    <definedName name="Excel_BuiltIn__FilterDatabase_33" localSheetId="26">#REF!</definedName>
    <definedName name="Excel_BuiltIn__FilterDatabase_33" localSheetId="15">#REF!</definedName>
    <definedName name="Excel_BuiltIn__FilterDatabase_33" localSheetId="30">#REF!</definedName>
    <definedName name="Excel_BuiltIn__FilterDatabase_33" localSheetId="21">#REF!</definedName>
    <definedName name="Excel_BuiltIn__FilterDatabase_33" localSheetId="10">#REF!</definedName>
    <definedName name="Excel_BuiltIn__FilterDatabase_33" localSheetId="25">#REF!</definedName>
    <definedName name="Excel_BuiltIn__FilterDatabase_33" localSheetId="14">#REF!</definedName>
    <definedName name="Excel_BuiltIn__FilterDatabase_33" localSheetId="9">#REF!</definedName>
    <definedName name="Excel_BuiltIn__FilterDatabase_33" localSheetId="29">#REF!</definedName>
    <definedName name="Excel_BuiltIn__FilterDatabase_33" localSheetId="20">#REF!</definedName>
    <definedName name="Excel_BuiltIn__FilterDatabase_33" localSheetId="24">#REF!</definedName>
    <definedName name="Excel_BuiltIn__FilterDatabase_33" localSheetId="13">#REF!</definedName>
    <definedName name="Excel_BuiltIn__FilterDatabase_33" localSheetId="28">#REF!</definedName>
    <definedName name="Excel_BuiltIn__FilterDatabase_33" localSheetId="19">#REF!</definedName>
    <definedName name="Excel_BuiltIn__FilterDatabase_33" localSheetId="18">#REF!</definedName>
    <definedName name="Excel_BuiltIn__FilterDatabase_33" localSheetId="23">#REF!</definedName>
    <definedName name="Excel_BuiltIn__FilterDatabase_33" localSheetId="17">#REF!</definedName>
    <definedName name="Excel_BuiltIn__FilterDatabase_33" localSheetId="12">#REF!</definedName>
    <definedName name="Excel_BuiltIn__FilterDatabase_33" localSheetId="27">#REF!</definedName>
    <definedName name="Excel_BuiltIn__FilterDatabase_33" localSheetId="41">#REF!</definedName>
    <definedName name="Excel_BuiltIn__FilterDatabase_33" localSheetId="16">#REF!</definedName>
    <definedName name="Excel_BuiltIn__FilterDatabase_33" localSheetId="5">#REF!</definedName>
    <definedName name="Excel_BuiltIn__FilterDatabase_33">#REF!</definedName>
    <definedName name="Excel_BuiltIn__FilterDatabase_34" localSheetId="22">#REF!</definedName>
    <definedName name="Excel_BuiltIn__FilterDatabase_34" localSheetId="11">#REF!</definedName>
    <definedName name="Excel_BuiltIn__FilterDatabase_34" localSheetId="40">#REF!</definedName>
    <definedName name="Excel_BuiltIn__FilterDatabase_34" localSheetId="26">#REF!</definedName>
    <definedName name="Excel_BuiltIn__FilterDatabase_34" localSheetId="15">#REF!</definedName>
    <definedName name="Excel_BuiltIn__FilterDatabase_34" localSheetId="30">#REF!</definedName>
    <definedName name="Excel_BuiltIn__FilterDatabase_34" localSheetId="21">#REF!</definedName>
    <definedName name="Excel_BuiltIn__FilterDatabase_34" localSheetId="10">#REF!</definedName>
    <definedName name="Excel_BuiltIn__FilterDatabase_34" localSheetId="25">#REF!</definedName>
    <definedName name="Excel_BuiltIn__FilterDatabase_34" localSheetId="14">#REF!</definedName>
    <definedName name="Excel_BuiltIn__FilterDatabase_34" localSheetId="9">#REF!</definedName>
    <definedName name="Excel_BuiltIn__FilterDatabase_34" localSheetId="29">#REF!</definedName>
    <definedName name="Excel_BuiltIn__FilterDatabase_34" localSheetId="20">#REF!</definedName>
    <definedName name="Excel_BuiltIn__FilterDatabase_34" localSheetId="24">#REF!</definedName>
    <definedName name="Excel_BuiltIn__FilterDatabase_34" localSheetId="13">#REF!</definedName>
    <definedName name="Excel_BuiltIn__FilterDatabase_34" localSheetId="28">#REF!</definedName>
    <definedName name="Excel_BuiltIn__FilterDatabase_34" localSheetId="19">#REF!</definedName>
    <definedName name="Excel_BuiltIn__FilterDatabase_34" localSheetId="18">#REF!</definedName>
    <definedName name="Excel_BuiltIn__FilterDatabase_34" localSheetId="23">#REF!</definedName>
    <definedName name="Excel_BuiltIn__FilterDatabase_34" localSheetId="17">#REF!</definedName>
    <definedName name="Excel_BuiltIn__FilterDatabase_34" localSheetId="12">#REF!</definedName>
    <definedName name="Excel_BuiltIn__FilterDatabase_34" localSheetId="27">#REF!</definedName>
    <definedName name="Excel_BuiltIn__FilterDatabase_34" localSheetId="41">#REF!</definedName>
    <definedName name="Excel_BuiltIn__FilterDatabase_34" localSheetId="16">#REF!</definedName>
    <definedName name="Excel_BuiltIn__FilterDatabase_34" localSheetId="5">#REF!</definedName>
    <definedName name="Excel_BuiltIn__FilterDatabase_34">#REF!</definedName>
    <definedName name="Excel_BuiltIn__FilterDatabase_35" localSheetId="22">#REF!</definedName>
    <definedName name="Excel_BuiltIn__FilterDatabase_35" localSheetId="11">#REF!</definedName>
    <definedName name="Excel_BuiltIn__FilterDatabase_35" localSheetId="40">#REF!</definedName>
    <definedName name="Excel_BuiltIn__FilterDatabase_35" localSheetId="26">#REF!</definedName>
    <definedName name="Excel_BuiltIn__FilterDatabase_35" localSheetId="15">#REF!</definedName>
    <definedName name="Excel_BuiltIn__FilterDatabase_35" localSheetId="30">#REF!</definedName>
    <definedName name="Excel_BuiltIn__FilterDatabase_35" localSheetId="21">#REF!</definedName>
    <definedName name="Excel_BuiltIn__FilterDatabase_35" localSheetId="10">#REF!</definedName>
    <definedName name="Excel_BuiltIn__FilterDatabase_35" localSheetId="25">#REF!</definedName>
    <definedName name="Excel_BuiltIn__FilterDatabase_35" localSheetId="14">#REF!</definedName>
    <definedName name="Excel_BuiltIn__FilterDatabase_35" localSheetId="9">#REF!</definedName>
    <definedName name="Excel_BuiltIn__FilterDatabase_35" localSheetId="29">#REF!</definedName>
    <definedName name="Excel_BuiltIn__FilterDatabase_35" localSheetId="20">#REF!</definedName>
    <definedName name="Excel_BuiltIn__FilterDatabase_35" localSheetId="24">#REF!</definedName>
    <definedName name="Excel_BuiltIn__FilterDatabase_35" localSheetId="13">#REF!</definedName>
    <definedName name="Excel_BuiltIn__FilterDatabase_35" localSheetId="28">#REF!</definedName>
    <definedName name="Excel_BuiltIn__FilterDatabase_35" localSheetId="19">#REF!</definedName>
    <definedName name="Excel_BuiltIn__FilterDatabase_35" localSheetId="18">#REF!</definedName>
    <definedName name="Excel_BuiltIn__FilterDatabase_35" localSheetId="23">#REF!</definedName>
    <definedName name="Excel_BuiltIn__FilterDatabase_35" localSheetId="17">#REF!</definedName>
    <definedName name="Excel_BuiltIn__FilterDatabase_35" localSheetId="12">#REF!</definedName>
    <definedName name="Excel_BuiltIn__FilterDatabase_35" localSheetId="27">#REF!</definedName>
    <definedName name="Excel_BuiltIn__FilterDatabase_35" localSheetId="41">#REF!</definedName>
    <definedName name="Excel_BuiltIn__FilterDatabase_35" localSheetId="16">#REF!</definedName>
    <definedName name="Excel_BuiltIn__FilterDatabase_35" localSheetId="5">#REF!</definedName>
    <definedName name="Excel_BuiltIn__FilterDatabase_35">#REF!</definedName>
    <definedName name="Excel_BuiltIn__FilterDatabase_36" localSheetId="22">#REF!</definedName>
    <definedName name="Excel_BuiltIn__FilterDatabase_36" localSheetId="11">#REF!</definedName>
    <definedName name="Excel_BuiltIn__FilterDatabase_36" localSheetId="40">#REF!</definedName>
    <definedName name="Excel_BuiltIn__FilterDatabase_36" localSheetId="26">#REF!</definedName>
    <definedName name="Excel_BuiltIn__FilterDatabase_36" localSheetId="15">#REF!</definedName>
    <definedName name="Excel_BuiltIn__FilterDatabase_36" localSheetId="30">#REF!</definedName>
    <definedName name="Excel_BuiltIn__FilterDatabase_36" localSheetId="21">#REF!</definedName>
    <definedName name="Excel_BuiltIn__FilterDatabase_36" localSheetId="10">#REF!</definedName>
    <definedName name="Excel_BuiltIn__FilterDatabase_36" localSheetId="25">#REF!</definedName>
    <definedName name="Excel_BuiltIn__FilterDatabase_36" localSheetId="14">#REF!</definedName>
    <definedName name="Excel_BuiltIn__FilterDatabase_36" localSheetId="9">#REF!</definedName>
    <definedName name="Excel_BuiltIn__FilterDatabase_36" localSheetId="29">#REF!</definedName>
    <definedName name="Excel_BuiltIn__FilterDatabase_36" localSheetId="20">#REF!</definedName>
    <definedName name="Excel_BuiltIn__FilterDatabase_36" localSheetId="24">#REF!</definedName>
    <definedName name="Excel_BuiltIn__FilterDatabase_36" localSheetId="13">#REF!</definedName>
    <definedName name="Excel_BuiltIn__FilterDatabase_36" localSheetId="28">#REF!</definedName>
    <definedName name="Excel_BuiltIn__FilterDatabase_36" localSheetId="19">#REF!</definedName>
    <definedName name="Excel_BuiltIn__FilterDatabase_36" localSheetId="18">#REF!</definedName>
    <definedName name="Excel_BuiltIn__FilterDatabase_36" localSheetId="23">#REF!</definedName>
    <definedName name="Excel_BuiltIn__FilterDatabase_36" localSheetId="17">#REF!</definedName>
    <definedName name="Excel_BuiltIn__FilterDatabase_36" localSheetId="12">#REF!</definedName>
    <definedName name="Excel_BuiltIn__FilterDatabase_36" localSheetId="27">#REF!</definedName>
    <definedName name="Excel_BuiltIn__FilterDatabase_36" localSheetId="41">#REF!</definedName>
    <definedName name="Excel_BuiltIn__FilterDatabase_36" localSheetId="16">#REF!</definedName>
    <definedName name="Excel_BuiltIn__FilterDatabase_36" localSheetId="5">#REF!</definedName>
    <definedName name="Excel_BuiltIn__FilterDatabase_36">#REF!</definedName>
    <definedName name="Excel_BuiltIn__FilterDatabase_37" localSheetId="22">#REF!</definedName>
    <definedName name="Excel_BuiltIn__FilterDatabase_37" localSheetId="11">#REF!</definedName>
    <definedName name="Excel_BuiltIn__FilterDatabase_37" localSheetId="40">#REF!</definedName>
    <definedName name="Excel_BuiltIn__FilterDatabase_37" localSheetId="26">#REF!</definedName>
    <definedName name="Excel_BuiltIn__FilterDatabase_37" localSheetId="15">#REF!</definedName>
    <definedName name="Excel_BuiltIn__FilterDatabase_37" localSheetId="30">#REF!</definedName>
    <definedName name="Excel_BuiltIn__FilterDatabase_37" localSheetId="21">#REF!</definedName>
    <definedName name="Excel_BuiltIn__FilterDatabase_37" localSheetId="10">#REF!</definedName>
    <definedName name="Excel_BuiltIn__FilterDatabase_37" localSheetId="25">#REF!</definedName>
    <definedName name="Excel_BuiltIn__FilterDatabase_37" localSheetId="14">#REF!</definedName>
    <definedName name="Excel_BuiltIn__FilterDatabase_37" localSheetId="9">#REF!</definedName>
    <definedName name="Excel_BuiltIn__FilterDatabase_37" localSheetId="29">#REF!</definedName>
    <definedName name="Excel_BuiltIn__FilterDatabase_37" localSheetId="20">#REF!</definedName>
    <definedName name="Excel_BuiltIn__FilterDatabase_37" localSheetId="24">#REF!</definedName>
    <definedName name="Excel_BuiltIn__FilterDatabase_37" localSheetId="13">#REF!</definedName>
    <definedName name="Excel_BuiltIn__FilterDatabase_37" localSheetId="28">#REF!</definedName>
    <definedName name="Excel_BuiltIn__FilterDatabase_37" localSheetId="19">#REF!</definedName>
    <definedName name="Excel_BuiltIn__FilterDatabase_37" localSheetId="18">#REF!</definedName>
    <definedName name="Excel_BuiltIn__FilterDatabase_37" localSheetId="23">#REF!</definedName>
    <definedName name="Excel_BuiltIn__FilterDatabase_37" localSheetId="17">#REF!</definedName>
    <definedName name="Excel_BuiltIn__FilterDatabase_37" localSheetId="12">#REF!</definedName>
    <definedName name="Excel_BuiltIn__FilterDatabase_37" localSheetId="27">#REF!</definedName>
    <definedName name="Excel_BuiltIn__FilterDatabase_37" localSheetId="41">#REF!</definedName>
    <definedName name="Excel_BuiltIn__FilterDatabase_37" localSheetId="16">#REF!</definedName>
    <definedName name="Excel_BuiltIn__FilterDatabase_37" localSheetId="5">#REF!</definedName>
    <definedName name="Excel_BuiltIn__FilterDatabase_37">#REF!</definedName>
    <definedName name="Excel_BuiltIn__FilterDatabase_38" localSheetId="22">#REF!</definedName>
    <definedName name="Excel_BuiltIn__FilterDatabase_38" localSheetId="11">#REF!</definedName>
    <definedName name="Excel_BuiltIn__FilterDatabase_38" localSheetId="40">#REF!</definedName>
    <definedName name="Excel_BuiltIn__FilterDatabase_38" localSheetId="26">#REF!</definedName>
    <definedName name="Excel_BuiltIn__FilterDatabase_38" localSheetId="15">#REF!</definedName>
    <definedName name="Excel_BuiltIn__FilterDatabase_38" localSheetId="30">#REF!</definedName>
    <definedName name="Excel_BuiltIn__FilterDatabase_38" localSheetId="21">#REF!</definedName>
    <definedName name="Excel_BuiltIn__FilterDatabase_38" localSheetId="10">#REF!</definedName>
    <definedName name="Excel_BuiltIn__FilterDatabase_38" localSheetId="25">#REF!</definedName>
    <definedName name="Excel_BuiltIn__FilterDatabase_38" localSheetId="14">#REF!</definedName>
    <definedName name="Excel_BuiltIn__FilterDatabase_38" localSheetId="9">#REF!</definedName>
    <definedName name="Excel_BuiltIn__FilterDatabase_38" localSheetId="29">#REF!</definedName>
    <definedName name="Excel_BuiltIn__FilterDatabase_38" localSheetId="20">#REF!</definedName>
    <definedName name="Excel_BuiltIn__FilterDatabase_38" localSheetId="24">#REF!</definedName>
    <definedName name="Excel_BuiltIn__FilterDatabase_38" localSheetId="13">#REF!</definedName>
    <definedName name="Excel_BuiltIn__FilterDatabase_38" localSheetId="28">#REF!</definedName>
    <definedName name="Excel_BuiltIn__FilterDatabase_38" localSheetId="19">#REF!</definedName>
    <definedName name="Excel_BuiltIn__FilterDatabase_38" localSheetId="18">#REF!</definedName>
    <definedName name="Excel_BuiltIn__FilterDatabase_38" localSheetId="23">#REF!</definedName>
    <definedName name="Excel_BuiltIn__FilterDatabase_38" localSheetId="17">#REF!</definedName>
    <definedName name="Excel_BuiltIn__FilterDatabase_38" localSheetId="12">#REF!</definedName>
    <definedName name="Excel_BuiltIn__FilterDatabase_38" localSheetId="27">#REF!</definedName>
    <definedName name="Excel_BuiltIn__FilterDatabase_38" localSheetId="41">#REF!</definedName>
    <definedName name="Excel_BuiltIn__FilterDatabase_38" localSheetId="16">#REF!</definedName>
    <definedName name="Excel_BuiltIn__FilterDatabase_38">#REF!</definedName>
    <definedName name="Excel_BuiltIn__FilterDatabase_39" localSheetId="22">#REF!</definedName>
    <definedName name="Excel_BuiltIn__FilterDatabase_39" localSheetId="11">#REF!</definedName>
    <definedName name="Excel_BuiltIn__FilterDatabase_39" localSheetId="40">'06-04'!$A$12:$I$16</definedName>
    <definedName name="Excel_BuiltIn__FilterDatabase_39" localSheetId="26">#REF!</definedName>
    <definedName name="Excel_BuiltIn__FilterDatabase_39" localSheetId="15">#REF!</definedName>
    <definedName name="Excel_BuiltIn__FilterDatabase_39" localSheetId="30">#REF!</definedName>
    <definedName name="Excel_BuiltIn__FilterDatabase_39" localSheetId="21">#REF!</definedName>
    <definedName name="Excel_BuiltIn__FilterDatabase_39" localSheetId="10">#REF!</definedName>
    <definedName name="Excel_BuiltIn__FilterDatabase_39" localSheetId="25">#REF!</definedName>
    <definedName name="Excel_BuiltIn__FilterDatabase_39" localSheetId="14">#REF!</definedName>
    <definedName name="Excel_BuiltIn__FilterDatabase_39" localSheetId="9">#REF!</definedName>
    <definedName name="Excel_BuiltIn__FilterDatabase_39" localSheetId="29">#REF!</definedName>
    <definedName name="Excel_BuiltIn__FilterDatabase_39" localSheetId="20">#REF!</definedName>
    <definedName name="Excel_BuiltIn__FilterDatabase_39" localSheetId="24">#REF!</definedName>
    <definedName name="Excel_BuiltIn__FilterDatabase_39" localSheetId="13">#REF!</definedName>
    <definedName name="Excel_BuiltIn__FilterDatabase_39" localSheetId="28">#REF!</definedName>
    <definedName name="Excel_BuiltIn__FilterDatabase_39" localSheetId="19">#REF!</definedName>
    <definedName name="Excel_BuiltIn__FilterDatabase_39" localSheetId="42">'26-03'!$A$12:$I$16</definedName>
    <definedName name="Excel_BuiltIn__FilterDatabase_39" localSheetId="18">#REF!</definedName>
    <definedName name="Excel_BuiltIn__FilterDatabase_39" localSheetId="23">#REF!</definedName>
    <definedName name="Excel_BuiltIn__FilterDatabase_39" localSheetId="17">#REF!</definedName>
    <definedName name="Excel_BuiltIn__FilterDatabase_39" localSheetId="12">#REF!</definedName>
    <definedName name="Excel_BuiltIn__FilterDatabase_39" localSheetId="27">#REF!</definedName>
    <definedName name="Excel_BuiltIn__FilterDatabase_39" localSheetId="41">'30-03'!$A$12:$I$16</definedName>
    <definedName name="Excel_BuiltIn__FilterDatabase_39" localSheetId="16">#REF!</definedName>
    <definedName name="Excel_BuiltIn__FilterDatabase_39" localSheetId="5">#REF!</definedName>
    <definedName name="Excel_BuiltIn__FilterDatabase_39">#REF!</definedName>
    <definedName name="Excel_BuiltIn__FilterDatabase_4">Point!$C$2:$C$26</definedName>
    <definedName name="Excel_BuiltIn__FilterDatabase_40" localSheetId="22">#REF!</definedName>
    <definedName name="Excel_BuiltIn__FilterDatabase_40" localSheetId="11">#REF!</definedName>
    <definedName name="Excel_BuiltIn__FilterDatabase_40" localSheetId="40">#REF!</definedName>
    <definedName name="Excel_BuiltIn__FilterDatabase_40" localSheetId="26">#REF!</definedName>
    <definedName name="Excel_BuiltIn__FilterDatabase_40" localSheetId="15">#REF!</definedName>
    <definedName name="Excel_BuiltIn__FilterDatabase_40" localSheetId="30">#REF!</definedName>
    <definedName name="Excel_BuiltIn__FilterDatabase_40" localSheetId="21">#REF!</definedName>
    <definedName name="Excel_BuiltIn__FilterDatabase_40" localSheetId="10">#REF!</definedName>
    <definedName name="Excel_BuiltIn__FilterDatabase_40" localSheetId="25">#REF!</definedName>
    <definedName name="Excel_BuiltIn__FilterDatabase_40" localSheetId="14">#REF!</definedName>
    <definedName name="Excel_BuiltIn__FilterDatabase_40" localSheetId="9">#REF!</definedName>
    <definedName name="Excel_BuiltIn__FilterDatabase_40" localSheetId="29">#REF!</definedName>
    <definedName name="Excel_BuiltIn__FilterDatabase_40" localSheetId="20">#REF!</definedName>
    <definedName name="Excel_BuiltIn__FilterDatabase_40" localSheetId="24">#REF!</definedName>
    <definedName name="Excel_BuiltIn__FilterDatabase_40" localSheetId="13">#REF!</definedName>
    <definedName name="Excel_BuiltIn__FilterDatabase_40" localSheetId="28">#REF!</definedName>
    <definedName name="Excel_BuiltIn__FilterDatabase_40" localSheetId="19">#REF!</definedName>
    <definedName name="Excel_BuiltIn__FilterDatabase_40" localSheetId="18">#REF!</definedName>
    <definedName name="Excel_BuiltIn__FilterDatabase_40" localSheetId="23">#REF!</definedName>
    <definedName name="Excel_BuiltIn__FilterDatabase_40" localSheetId="17">#REF!</definedName>
    <definedName name="Excel_BuiltIn__FilterDatabase_40" localSheetId="12">#REF!</definedName>
    <definedName name="Excel_BuiltIn__FilterDatabase_40" localSheetId="27">#REF!</definedName>
    <definedName name="Excel_BuiltIn__FilterDatabase_40" localSheetId="41">#REF!</definedName>
    <definedName name="Excel_BuiltIn__FilterDatabase_40" localSheetId="16">#REF!</definedName>
    <definedName name="Excel_BuiltIn__FilterDatabase_40" localSheetId="5">#REF!</definedName>
    <definedName name="Excel_BuiltIn__FilterDatabase_40">#REF!</definedName>
    <definedName name="Excel_BuiltIn__FilterDatabase_41" localSheetId="22">#REF!</definedName>
    <definedName name="Excel_BuiltIn__FilterDatabase_41" localSheetId="11">#REF!</definedName>
    <definedName name="Excel_BuiltIn__FilterDatabase_41" localSheetId="40">#REF!</definedName>
    <definedName name="Excel_BuiltIn__FilterDatabase_41" localSheetId="26">#REF!</definedName>
    <definedName name="Excel_BuiltIn__FilterDatabase_41" localSheetId="15">#REF!</definedName>
    <definedName name="Excel_BuiltIn__FilterDatabase_41" localSheetId="30">#REF!</definedName>
    <definedName name="Excel_BuiltIn__FilterDatabase_41" localSheetId="21">#REF!</definedName>
    <definedName name="Excel_BuiltIn__FilterDatabase_41" localSheetId="10">#REF!</definedName>
    <definedName name="Excel_BuiltIn__FilterDatabase_41" localSheetId="25">#REF!</definedName>
    <definedName name="Excel_BuiltIn__FilterDatabase_41" localSheetId="14">#REF!</definedName>
    <definedName name="Excel_BuiltIn__FilterDatabase_41" localSheetId="9">#REF!</definedName>
    <definedName name="Excel_BuiltIn__FilterDatabase_41" localSheetId="29">#REF!</definedName>
    <definedName name="Excel_BuiltIn__FilterDatabase_41" localSheetId="20">#REF!</definedName>
    <definedName name="Excel_BuiltIn__FilterDatabase_41" localSheetId="24">#REF!</definedName>
    <definedName name="Excel_BuiltIn__FilterDatabase_41" localSheetId="13">#REF!</definedName>
    <definedName name="Excel_BuiltIn__FilterDatabase_41" localSheetId="28">#REF!</definedName>
    <definedName name="Excel_BuiltIn__FilterDatabase_41" localSheetId="19">#REF!</definedName>
    <definedName name="Excel_BuiltIn__FilterDatabase_41" localSheetId="18">#REF!</definedName>
    <definedName name="Excel_BuiltIn__FilterDatabase_41" localSheetId="23">#REF!</definedName>
    <definedName name="Excel_BuiltIn__FilterDatabase_41" localSheetId="17">#REF!</definedName>
    <definedName name="Excel_BuiltIn__FilterDatabase_41" localSheetId="12">#REF!</definedName>
    <definedName name="Excel_BuiltIn__FilterDatabase_41" localSheetId="27">#REF!</definedName>
    <definedName name="Excel_BuiltIn__FilterDatabase_41" localSheetId="41">#REF!</definedName>
    <definedName name="Excel_BuiltIn__FilterDatabase_41" localSheetId="16">#REF!</definedName>
    <definedName name="Excel_BuiltIn__FilterDatabase_41" localSheetId="5">#REF!</definedName>
    <definedName name="Excel_BuiltIn__FilterDatabase_41">#REF!</definedName>
    <definedName name="Excel_BuiltIn__FilterDatabase_42" localSheetId="22">#REF!</definedName>
    <definedName name="Excel_BuiltIn__FilterDatabase_42" localSheetId="11">#REF!</definedName>
    <definedName name="Excel_BuiltIn__FilterDatabase_42" localSheetId="40">#REF!</definedName>
    <definedName name="Excel_BuiltIn__FilterDatabase_42" localSheetId="26">#REF!</definedName>
    <definedName name="Excel_BuiltIn__FilterDatabase_42" localSheetId="15">#REF!</definedName>
    <definedName name="Excel_BuiltIn__FilterDatabase_42" localSheetId="30">#REF!</definedName>
    <definedName name="Excel_BuiltIn__FilterDatabase_42" localSheetId="21">#REF!</definedName>
    <definedName name="Excel_BuiltIn__FilterDatabase_42" localSheetId="10">#REF!</definedName>
    <definedName name="Excel_BuiltIn__FilterDatabase_42" localSheetId="25">#REF!</definedName>
    <definedName name="Excel_BuiltIn__FilterDatabase_42" localSheetId="14">#REF!</definedName>
    <definedName name="Excel_BuiltIn__FilterDatabase_42" localSheetId="9">#REF!</definedName>
    <definedName name="Excel_BuiltIn__FilterDatabase_42" localSheetId="29">#REF!</definedName>
    <definedName name="Excel_BuiltIn__FilterDatabase_42" localSheetId="20">#REF!</definedName>
    <definedName name="Excel_BuiltIn__FilterDatabase_42" localSheetId="24">#REF!</definedName>
    <definedName name="Excel_BuiltIn__FilterDatabase_42" localSheetId="13">#REF!</definedName>
    <definedName name="Excel_BuiltIn__FilterDatabase_42" localSheetId="28">#REF!</definedName>
    <definedName name="Excel_BuiltIn__FilterDatabase_42" localSheetId="19">#REF!</definedName>
    <definedName name="Excel_BuiltIn__FilterDatabase_42" localSheetId="18">#REF!</definedName>
    <definedName name="Excel_BuiltIn__FilterDatabase_42" localSheetId="23">#REF!</definedName>
    <definedName name="Excel_BuiltIn__FilterDatabase_42" localSheetId="17">#REF!</definedName>
    <definedName name="Excel_BuiltIn__FilterDatabase_42" localSheetId="12">#REF!</definedName>
    <definedName name="Excel_BuiltIn__FilterDatabase_42" localSheetId="27">#REF!</definedName>
    <definedName name="Excel_BuiltIn__FilterDatabase_42" localSheetId="41">#REF!</definedName>
    <definedName name="Excel_BuiltIn__FilterDatabase_42" localSheetId="16">#REF!</definedName>
    <definedName name="Excel_BuiltIn__FilterDatabase_42" localSheetId="5">#REF!</definedName>
    <definedName name="Excel_BuiltIn__FilterDatabase_42">#REF!</definedName>
    <definedName name="Excel_BuiltIn__FilterDatabase_5">Putts!$A$3:$U$26</definedName>
    <definedName name="Excel_BuiltIn__FilterDatabase_6">'T F'!$C$2:$C$31</definedName>
    <definedName name="Excel_BuiltIn__FilterDatabase_8" localSheetId="22">#REF!</definedName>
    <definedName name="Excel_BuiltIn__FilterDatabase_8" localSheetId="11">#REF!</definedName>
    <definedName name="Excel_BuiltIn__FilterDatabase_8" localSheetId="40">#REF!</definedName>
    <definedName name="Excel_BuiltIn__FilterDatabase_8" localSheetId="26">#REF!</definedName>
    <definedName name="Excel_BuiltIn__FilterDatabase_8" localSheetId="15">#REF!</definedName>
    <definedName name="Excel_BuiltIn__FilterDatabase_8" localSheetId="30">#REF!</definedName>
    <definedName name="Excel_BuiltIn__FilterDatabase_8" localSheetId="21">#REF!</definedName>
    <definedName name="Excel_BuiltIn__FilterDatabase_8" localSheetId="10">#REF!</definedName>
    <definedName name="Excel_BuiltIn__FilterDatabase_8" localSheetId="25">#REF!</definedName>
    <definedName name="Excel_BuiltIn__FilterDatabase_8" localSheetId="14">#REF!</definedName>
    <definedName name="Excel_BuiltIn__FilterDatabase_8" localSheetId="9">#REF!</definedName>
    <definedName name="Excel_BuiltIn__FilterDatabase_8" localSheetId="29">#REF!</definedName>
    <definedName name="Excel_BuiltIn__FilterDatabase_8" localSheetId="20">#REF!</definedName>
    <definedName name="Excel_BuiltIn__FilterDatabase_8" localSheetId="24">#REF!</definedName>
    <definedName name="Excel_BuiltIn__FilterDatabase_8" localSheetId="13">#REF!</definedName>
    <definedName name="Excel_BuiltIn__FilterDatabase_8" localSheetId="28">#REF!</definedName>
    <definedName name="Excel_BuiltIn__FilterDatabase_8" localSheetId="19">#REF!</definedName>
    <definedName name="Excel_BuiltIn__FilterDatabase_8" localSheetId="18">#REF!</definedName>
    <definedName name="Excel_BuiltIn__FilterDatabase_8" localSheetId="23">#REF!</definedName>
    <definedName name="Excel_BuiltIn__FilterDatabase_8" localSheetId="17">#REF!</definedName>
    <definedName name="Excel_BuiltIn__FilterDatabase_8" localSheetId="12">#REF!</definedName>
    <definedName name="Excel_BuiltIn__FilterDatabase_8" localSheetId="27">#REF!</definedName>
    <definedName name="Excel_BuiltIn__FilterDatabase_8" localSheetId="41">#REF!</definedName>
    <definedName name="Excel_BuiltIn__FilterDatabase_8" localSheetId="16">#REF!</definedName>
    <definedName name="Excel_BuiltIn__FilterDatabase_8" localSheetId="5">#REF!</definedName>
    <definedName name="Excel_BuiltIn__FilterDatabase_8">#REF!</definedName>
    <definedName name="Excel_BuiltIn__FilterDatabase_9" localSheetId="22">#REF!</definedName>
    <definedName name="Excel_BuiltIn__FilterDatabase_9" localSheetId="11">#REF!</definedName>
    <definedName name="Excel_BuiltIn__FilterDatabase_9" localSheetId="40">#REF!</definedName>
    <definedName name="Excel_BuiltIn__FilterDatabase_9" localSheetId="26">#REF!</definedName>
    <definedName name="Excel_BuiltIn__FilterDatabase_9" localSheetId="15">#REF!</definedName>
    <definedName name="Excel_BuiltIn__FilterDatabase_9" localSheetId="30">#REF!</definedName>
    <definedName name="Excel_BuiltIn__FilterDatabase_9" localSheetId="21">#REF!</definedName>
    <definedName name="Excel_BuiltIn__FilterDatabase_9" localSheetId="10">#REF!</definedName>
    <definedName name="Excel_BuiltIn__FilterDatabase_9" localSheetId="25">#REF!</definedName>
    <definedName name="Excel_BuiltIn__FilterDatabase_9" localSheetId="14">#REF!</definedName>
    <definedName name="Excel_BuiltIn__FilterDatabase_9" localSheetId="9">#REF!</definedName>
    <definedName name="Excel_BuiltIn__FilterDatabase_9" localSheetId="29">#REF!</definedName>
    <definedName name="Excel_BuiltIn__FilterDatabase_9" localSheetId="20">#REF!</definedName>
    <definedName name="Excel_BuiltIn__FilterDatabase_9" localSheetId="24">#REF!</definedName>
    <definedName name="Excel_BuiltIn__FilterDatabase_9" localSheetId="13">#REF!</definedName>
    <definedName name="Excel_BuiltIn__FilterDatabase_9" localSheetId="28">#REF!</definedName>
    <definedName name="Excel_BuiltIn__FilterDatabase_9" localSheetId="19">#REF!</definedName>
    <definedName name="Excel_BuiltIn__FilterDatabase_9" localSheetId="18">#REF!</definedName>
    <definedName name="Excel_BuiltIn__FilterDatabase_9" localSheetId="23">#REF!</definedName>
    <definedName name="Excel_BuiltIn__FilterDatabase_9" localSheetId="17">#REF!</definedName>
    <definedName name="Excel_BuiltIn__FilterDatabase_9" localSheetId="12">#REF!</definedName>
    <definedName name="Excel_BuiltIn__FilterDatabase_9" localSheetId="27">#REF!</definedName>
    <definedName name="Excel_BuiltIn__FilterDatabase_9" localSheetId="41">#REF!</definedName>
    <definedName name="Excel_BuiltIn__FilterDatabase_9" localSheetId="16">#REF!</definedName>
    <definedName name="Excel_BuiltIn__FilterDatabase_9" localSheetId="5">#REF!</definedName>
    <definedName name="Excel_BuiltIn__FilterDatabase_9">#REF!</definedName>
    <definedName name="_xlnm.Print_Area" localSheetId="32">'01-06'!$A$1:$L$29</definedName>
    <definedName name="_xlnm.Print_Area" localSheetId="22">'03-08'!$A$1:$L$29</definedName>
    <definedName name="_xlnm.Print_Area" localSheetId="36">'04-05'!$A$1:$L$29</definedName>
    <definedName name="_xlnm.Print_Area" localSheetId="11">'05-10'!$A$1:$L$29</definedName>
    <definedName name="_xlnm.Print_Area" localSheetId="40">'06-04'!$A$1:$L$30</definedName>
    <definedName name="_xlnm.Print_Area" localSheetId="26">'06-07'!$A$1:$L$29</definedName>
    <definedName name="_xlnm.Print_Area" localSheetId="15">'07-09'!$A$1:$L$29</definedName>
    <definedName name="_xlnm.Print_Area" localSheetId="31">'08-06'!$A$1:$L$29</definedName>
    <definedName name="_xlnm.Print_Area" localSheetId="30">'10-06'!$A$1:$L$29</definedName>
    <definedName name="_xlnm.Print_Area" localSheetId="21">'10-08'!$A$1:$L$29</definedName>
    <definedName name="_xlnm.Print_Area" localSheetId="35">'11-05'!$A$1:$L$29</definedName>
    <definedName name="_xlnm.Print_Area" localSheetId="10">'12-10'!$A$1:$L$29</definedName>
    <definedName name="_xlnm.Print_Area" localSheetId="39">'13-04'!$A$1:$L$29</definedName>
    <definedName name="_xlnm.Print_Area" localSheetId="25">'13-07'!$A$1:$L$29</definedName>
    <definedName name="_xlnm.Print_Area" localSheetId="14">'14-09'!$A$1:$L$29</definedName>
    <definedName name="_xlnm.Print_Area" localSheetId="9">'14-10'!$A$1:$L$29</definedName>
    <definedName name="_xlnm.Print_Area" localSheetId="29">'15-06'!$A$1:$L$29</definedName>
    <definedName name="_xlnm.Print_Area" localSheetId="20">'17-08'!$A$1:$L$29</definedName>
    <definedName name="_xlnm.Print_Area" localSheetId="34">'18-05'!$A$1:$L$29</definedName>
    <definedName name="_xlnm.Print_Area" localSheetId="38">'20-04'!$A$1:$L$29</definedName>
    <definedName name="_xlnm.Print_Area" localSheetId="24">'20-07'!$A$1:$L$29</definedName>
    <definedName name="_xlnm.Print_Area" localSheetId="13">'21-09'!$A$1:$L$29</definedName>
    <definedName name="_xlnm.Print_Area" localSheetId="28">'22-06'!$A$1:$L$29</definedName>
    <definedName name="_xlnm.Print_Area" localSheetId="19">'24-08'!$A$1:$L$29</definedName>
    <definedName name="_xlnm.Print_Area" localSheetId="33">'25-05'!$A$1:$L$29</definedName>
    <definedName name="_xlnm.Print_Area" localSheetId="42">'26-03'!$A$1:$L$30</definedName>
    <definedName name="_xlnm.Print_Area" localSheetId="18">'26-08'!$A$1:$L$29</definedName>
    <definedName name="_xlnm.Print_Area" localSheetId="37">'27-04'!$A$1:$L$29</definedName>
    <definedName name="_xlnm.Print_Area" localSheetId="23">'27-07'!$A$1:$L$29</definedName>
    <definedName name="_xlnm.Print_Area" localSheetId="17">'27-08'!$A$1:$L$29</definedName>
    <definedName name="_xlnm.Print_Area" localSheetId="12">'28-09'!$A$1:$L$29</definedName>
    <definedName name="_xlnm.Print_Area" localSheetId="27">'29-06'!$A$1:$L$29</definedName>
    <definedName name="_xlnm.Print_Area" localSheetId="41">'30-03'!$A$1:$L$30</definedName>
    <definedName name="_xlnm.Print_Area" localSheetId="16">'31-08'!$A$1:$L$29</definedName>
    <definedName name="_xlnm.Print_Area" localSheetId="5">Money!$A$1:$AL$26</definedName>
    <definedName name="_xlnm.Print_Area" localSheetId="4">Point!$A$1:$AN$27</definedName>
    <definedName name="_xlnm.Print_Area" localSheetId="6">Putts!$A$1:$Y$26</definedName>
    <definedName name="_xlnm.Print_Area" localSheetId="0">Stilling!$A$1:$O$31</definedName>
    <definedName name="_xlnm.Print_Area" localSheetId="3">'Super R'!$A$1:$AH$23</definedName>
    <definedName name="_xlnm.Print_Area" localSheetId="7">'T F'!$B$1:$I$27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5" l="1"/>
  <c r="R4" i="5"/>
  <c r="R5" i="5"/>
  <c r="R9" i="5"/>
  <c r="R6" i="5"/>
  <c r="R8" i="5"/>
  <c r="R12" i="5"/>
  <c r="R15" i="5"/>
  <c r="R16" i="5"/>
  <c r="R11" i="5"/>
  <c r="R10" i="5"/>
  <c r="R13" i="5"/>
  <c r="R14" i="5"/>
  <c r="R21" i="5"/>
  <c r="R19" i="5"/>
  <c r="R18" i="5"/>
  <c r="R20" i="5"/>
  <c r="R17" i="5"/>
  <c r="Q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Q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Q7" i="5"/>
  <c r="S7" i="5"/>
  <c r="T7" i="5"/>
  <c r="BC7" i="5" s="1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Q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Q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Q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Q11" i="5"/>
  <c r="S11" i="5"/>
  <c r="T11" i="5"/>
  <c r="U11" i="5"/>
  <c r="V11" i="5"/>
  <c r="W11" i="5"/>
  <c r="X11" i="5"/>
  <c r="Y11" i="5"/>
  <c r="BH11" i="5" s="1"/>
  <c r="Z11" i="5"/>
  <c r="AA11" i="5"/>
  <c r="AB11" i="5"/>
  <c r="AC11" i="5"/>
  <c r="AD11" i="5"/>
  <c r="AE11" i="5"/>
  <c r="AF11" i="5"/>
  <c r="AG11" i="5"/>
  <c r="AH11" i="5"/>
  <c r="AI11" i="5"/>
  <c r="Q10" i="5"/>
  <c r="S10" i="5"/>
  <c r="T10" i="5"/>
  <c r="U10" i="5"/>
  <c r="V10" i="5"/>
  <c r="W10" i="5"/>
  <c r="X10" i="5"/>
  <c r="Y10" i="5"/>
  <c r="Z10" i="5"/>
  <c r="AA10" i="5"/>
  <c r="AB10" i="5"/>
  <c r="BK10" i="5" s="1"/>
  <c r="AC10" i="5"/>
  <c r="AD10" i="5"/>
  <c r="AE10" i="5"/>
  <c r="AF10" i="5"/>
  <c r="AG10" i="5"/>
  <c r="AH10" i="5"/>
  <c r="AI10" i="5"/>
  <c r="Q13" i="5"/>
  <c r="S13" i="5"/>
  <c r="T13" i="5"/>
  <c r="U13" i="5"/>
  <c r="V13" i="5"/>
  <c r="W13" i="5"/>
  <c r="X13" i="5"/>
  <c r="Y13" i="5"/>
  <c r="Z13" i="5"/>
  <c r="AA13" i="5"/>
  <c r="AB13" i="5"/>
  <c r="AC13" i="5"/>
  <c r="AD13" i="5"/>
  <c r="BM13" i="5" s="1"/>
  <c r="AE13" i="5"/>
  <c r="AF13" i="5"/>
  <c r="AG13" i="5"/>
  <c r="AH13" i="5"/>
  <c r="AI13" i="5"/>
  <c r="Q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Q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Q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Q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Q18" i="5"/>
  <c r="S18" i="5"/>
  <c r="T18" i="5"/>
  <c r="U18" i="5"/>
  <c r="V18" i="5"/>
  <c r="W18" i="5"/>
  <c r="X18" i="5"/>
  <c r="BG17" i="5" s="1"/>
  <c r="Y18" i="5"/>
  <c r="Z18" i="5"/>
  <c r="AA18" i="5"/>
  <c r="AB18" i="5"/>
  <c r="AC18" i="5"/>
  <c r="AD18" i="5"/>
  <c r="AE18" i="5"/>
  <c r="AF18" i="5"/>
  <c r="AG18" i="5"/>
  <c r="AH18" i="5"/>
  <c r="AI18" i="5"/>
  <c r="Q17" i="5"/>
  <c r="S17" i="5"/>
  <c r="T17" i="5"/>
  <c r="U17" i="5"/>
  <c r="V17" i="5"/>
  <c r="W17" i="5"/>
  <c r="X17" i="5"/>
  <c r="Y17" i="5"/>
  <c r="Z17" i="5"/>
  <c r="AA17" i="5"/>
  <c r="AB17" i="5"/>
  <c r="AC17" i="5"/>
  <c r="AD17" i="5"/>
  <c r="BM20" i="5" s="1"/>
  <c r="AE17" i="5"/>
  <c r="AF17" i="5"/>
  <c r="AG17" i="5"/>
  <c r="AH17" i="5"/>
  <c r="AI17" i="5"/>
  <c r="Q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BO19" i="5" s="1"/>
  <c r="AG19" i="5"/>
  <c r="AH19" i="5"/>
  <c r="BQ19" i="5" s="1"/>
  <c r="AI19" i="5"/>
  <c r="Q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Q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P5" i="5"/>
  <c r="AY5" i="5" s="1"/>
  <c r="P4" i="5"/>
  <c r="AY4" i="5" s="1"/>
  <c r="P7" i="5"/>
  <c r="AY7" i="5" s="1"/>
  <c r="P6" i="5"/>
  <c r="P8" i="5"/>
  <c r="AY8" i="5" s="1"/>
  <c r="P9" i="5"/>
  <c r="P11" i="5"/>
  <c r="P10" i="5"/>
  <c r="P13" i="5"/>
  <c r="P12" i="5"/>
  <c r="P14" i="5"/>
  <c r="AY14" i="5" s="1"/>
  <c r="P15" i="5"/>
  <c r="P16" i="5"/>
  <c r="P18" i="5"/>
  <c r="AY18" i="5" s="1"/>
  <c r="P17" i="5"/>
  <c r="P19" i="5"/>
  <c r="P20" i="5"/>
  <c r="P21" i="5"/>
  <c r="P22" i="5"/>
  <c r="AY22" i="5" s="1"/>
  <c r="P23" i="5"/>
  <c r="P24" i="5"/>
  <c r="P25" i="5"/>
  <c r="P26" i="5"/>
  <c r="O5" i="5"/>
  <c r="O4" i="5"/>
  <c r="AX4" i="5" s="1"/>
  <c r="O7" i="5"/>
  <c r="AX7" i="5" s="1"/>
  <c r="O6" i="5"/>
  <c r="O8" i="5"/>
  <c r="O9" i="5"/>
  <c r="O11" i="5"/>
  <c r="O10" i="5"/>
  <c r="O13" i="5"/>
  <c r="O12" i="5"/>
  <c r="O14" i="5"/>
  <c r="O15" i="5"/>
  <c r="O16" i="5"/>
  <c r="O18" i="5"/>
  <c r="O17" i="5"/>
  <c r="O19" i="5"/>
  <c r="AX18" i="5" s="1"/>
  <c r="O20" i="5"/>
  <c r="O21" i="5"/>
  <c r="O22" i="5"/>
  <c r="O23" i="5"/>
  <c r="O24" i="5"/>
  <c r="N5" i="5"/>
  <c r="N4" i="5"/>
  <c r="N7" i="5"/>
  <c r="N6" i="5"/>
  <c r="N8" i="5"/>
  <c r="AW8" i="5" s="1"/>
  <c r="N9" i="5"/>
  <c r="N11" i="5"/>
  <c r="N10" i="5"/>
  <c r="N13" i="5"/>
  <c r="N12" i="5"/>
  <c r="N14" i="5"/>
  <c r="N15" i="5"/>
  <c r="N16" i="5"/>
  <c r="N18" i="5"/>
  <c r="N17" i="5"/>
  <c r="N19" i="5"/>
  <c r="N20" i="5"/>
  <c r="N21" i="5"/>
  <c r="N22" i="5"/>
  <c r="N23" i="5"/>
  <c r="N24" i="5"/>
  <c r="M5" i="5"/>
  <c r="M4" i="5"/>
  <c r="M7" i="5"/>
  <c r="AV7" i="5" s="1"/>
  <c r="M6" i="5"/>
  <c r="M8" i="5"/>
  <c r="M9" i="5"/>
  <c r="M11" i="5"/>
  <c r="M10" i="5"/>
  <c r="M13" i="5"/>
  <c r="M12" i="5"/>
  <c r="M14" i="5"/>
  <c r="M15" i="5"/>
  <c r="M16" i="5"/>
  <c r="M18" i="5"/>
  <c r="M17" i="5"/>
  <c r="M19" i="5"/>
  <c r="M20" i="5"/>
  <c r="AV20" i="5" s="1"/>
  <c r="M21" i="5"/>
  <c r="M22" i="5"/>
  <c r="M23" i="5"/>
  <c r="M24" i="5"/>
  <c r="K5" i="5"/>
  <c r="K4" i="5"/>
  <c r="K7" i="5"/>
  <c r="K6" i="5"/>
  <c r="K8" i="5"/>
  <c r="K9" i="5"/>
  <c r="K11" i="5"/>
  <c r="K10" i="5"/>
  <c r="K13" i="5"/>
  <c r="K12" i="5"/>
  <c r="K14" i="5"/>
  <c r="K15" i="5"/>
  <c r="K16" i="5"/>
  <c r="K18" i="5"/>
  <c r="K17" i="5"/>
  <c r="K19" i="5"/>
  <c r="K20" i="5"/>
  <c r="K21" i="5"/>
  <c r="K22" i="5"/>
  <c r="K23" i="5"/>
  <c r="K24" i="5"/>
  <c r="K25" i="5"/>
  <c r="AM4" i="5"/>
  <c r="AN4" i="5"/>
  <c r="BM4" i="5"/>
  <c r="BN4" i="5"/>
  <c r="BQ4" i="5"/>
  <c r="AM5" i="5"/>
  <c r="AN5" i="5"/>
  <c r="BA5" i="5"/>
  <c r="BC5" i="5"/>
  <c r="BK5" i="5"/>
  <c r="BQ5" i="5"/>
  <c r="BR5" i="5"/>
  <c r="BA7" i="5"/>
  <c r="BP7" i="5"/>
  <c r="BQ7" i="5"/>
  <c r="BH8" i="5"/>
  <c r="BR8" i="5"/>
  <c r="BK9" i="5"/>
  <c r="BP9" i="5"/>
  <c r="BD10" i="5"/>
  <c r="BI12" i="5"/>
  <c r="BM12" i="5"/>
  <c r="BI13" i="5"/>
  <c r="AV17" i="5"/>
  <c r="AZ18" i="5"/>
  <c r="BH18" i="5"/>
  <c r="BI18" i="5"/>
  <c r="BQ18" i="5"/>
  <c r="BK19" i="5"/>
  <c r="AY20" i="5"/>
  <c r="AQ21" i="5"/>
  <c r="AN24" i="5"/>
  <c r="AM25" i="5"/>
  <c r="AN25" i="5"/>
  <c r="AO25" i="5"/>
  <c r="AP25" i="5"/>
  <c r="AQ25" i="5"/>
  <c r="AM26" i="5"/>
  <c r="AN26" i="5"/>
  <c r="AO26" i="5"/>
  <c r="AW20" i="5" l="1"/>
  <c r="BP13" i="5"/>
  <c r="BA18" i="5"/>
  <c r="BC17" i="5"/>
  <c r="AT4" i="5"/>
  <c r="BO17" i="5"/>
  <c r="AY10" i="5"/>
  <c r="AX17" i="5"/>
  <c r="BP12" i="5"/>
  <c r="BQ20" i="5"/>
  <c r="BC18" i="5"/>
  <c r="AY11" i="5"/>
  <c r="BM10" i="5"/>
  <c r="BN7" i="5"/>
  <c r="BF7" i="5"/>
  <c r="BO4" i="5"/>
  <c r="AW11" i="5"/>
  <c r="AI3" i="5" l="1"/>
  <c r="BR3" i="5" s="1"/>
  <c r="AH3" i="5"/>
  <c r="BQ3" i="5" s="1"/>
  <c r="AF3" i="5"/>
  <c r="BO3" i="5" s="1"/>
  <c r="T3" i="5"/>
  <c r="BC3" i="5" s="1"/>
  <c r="R3" i="5"/>
  <c r="BA3" i="5" s="1"/>
  <c r="J4" i="5"/>
  <c r="J5" i="5"/>
  <c r="J6" i="5"/>
  <c r="J8" i="5"/>
  <c r="J7" i="5"/>
  <c r="J9" i="5"/>
  <c r="J11" i="5"/>
  <c r="J12" i="5"/>
  <c r="J13" i="5"/>
  <c r="J10" i="5"/>
  <c r="J14" i="5"/>
  <c r="J15" i="5"/>
  <c r="AS15" i="5" s="1"/>
  <c r="J16" i="5"/>
  <c r="J18" i="5"/>
  <c r="J17" i="5"/>
  <c r="J19" i="5"/>
  <c r="J20" i="5"/>
  <c r="J21" i="5"/>
  <c r="AS21" i="5" s="1"/>
  <c r="J22" i="5"/>
  <c r="J23" i="5"/>
  <c r="J24" i="5"/>
  <c r="AS24" i="5" s="1"/>
  <c r="J25" i="5"/>
  <c r="AS25" i="5" s="1"/>
  <c r="J26" i="5"/>
  <c r="AS26" i="5" s="1"/>
  <c r="L3" i="5"/>
  <c r="AU3" i="5" s="1"/>
  <c r="BL5" i="5"/>
  <c r="BL4" i="5"/>
  <c r="BL7" i="5"/>
  <c r="BL8" i="5"/>
  <c r="BL6" i="5"/>
  <c r="BL9" i="5"/>
  <c r="BL10" i="5"/>
  <c r="BL13" i="5"/>
  <c r="BL12" i="5"/>
  <c r="BL11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AC3" i="5"/>
  <c r="BL3" i="5" s="1"/>
  <c r="G17" i="5"/>
  <c r="G19" i="5"/>
  <c r="G20" i="5"/>
  <c r="AP20" i="5" s="1"/>
  <c r="G21" i="5"/>
  <c r="G22" i="5"/>
  <c r="I4" i="5"/>
  <c r="I5" i="5"/>
  <c r="I6" i="5"/>
  <c r="I8" i="5"/>
  <c r="I7" i="5"/>
  <c r="I9" i="5"/>
  <c r="I11" i="5"/>
  <c r="I12" i="5"/>
  <c r="I13" i="5"/>
  <c r="I10" i="5"/>
  <c r="I14" i="5"/>
  <c r="AR14" i="5" s="1"/>
  <c r="I15" i="5"/>
  <c r="I16" i="5"/>
  <c r="I18" i="5"/>
  <c r="I17" i="5"/>
  <c r="I19" i="5"/>
  <c r="I20" i="5"/>
  <c r="I21" i="5"/>
  <c r="I22" i="5"/>
  <c r="AR22" i="5" s="1"/>
  <c r="I23" i="5"/>
  <c r="I24" i="5"/>
  <c r="AR24" i="5" s="1"/>
  <c r="I25" i="5"/>
  <c r="AR25" i="5" s="1"/>
  <c r="I26" i="5"/>
  <c r="AR26" i="5" s="1"/>
  <c r="G8" i="5"/>
  <c r="G9" i="5"/>
  <c r="G12" i="5"/>
  <c r="AP11" i="5" s="1"/>
  <c r="H4" i="5"/>
  <c r="H5" i="5"/>
  <c r="H6" i="5"/>
  <c r="H8" i="5"/>
  <c r="H7" i="5"/>
  <c r="H9" i="5"/>
  <c r="H11" i="5"/>
  <c r="H12" i="5"/>
  <c r="H13" i="5"/>
  <c r="H10" i="5"/>
  <c r="H14" i="5"/>
  <c r="H15" i="5"/>
  <c r="H16" i="5"/>
  <c r="H18" i="5"/>
  <c r="AQ17" i="5" s="1"/>
  <c r="H3" i="5"/>
  <c r="AQ3" i="5" s="1"/>
  <c r="G3" i="5"/>
  <c r="AP3" i="5" s="1"/>
  <c r="F12" i="5"/>
  <c r="AO11" i="5" s="1"/>
  <c r="E20" i="5"/>
  <c r="E12" i="5"/>
  <c r="D20" i="5"/>
  <c r="AM20" i="5" s="1"/>
  <c r="D9" i="5"/>
  <c r="D6" i="5"/>
  <c r="D3" i="5"/>
  <c r="AM3" i="5" s="1"/>
  <c r="D8" i="5"/>
  <c r="D12" i="5"/>
  <c r="D13" i="5"/>
  <c r="AM16" i="5" s="1"/>
  <c r="D10" i="5"/>
  <c r="D18" i="5"/>
  <c r="D17" i="5"/>
  <c r="D21" i="5"/>
  <c r="AM21" i="5" s="1"/>
  <c r="D22" i="5"/>
  <c r="D24" i="5"/>
  <c r="AM24" i="5" s="1"/>
  <c r="AI7" i="4"/>
  <c r="BP5" i="5"/>
  <c r="AJ4" i="5"/>
  <c r="AK4" i="5"/>
  <c r="BP4" i="5"/>
  <c r="BR4" i="5"/>
  <c r="AJ5" i="5"/>
  <c r="AK5" i="5"/>
  <c r="BR7" i="5"/>
  <c r="AJ6" i="5"/>
  <c r="AK6" i="5"/>
  <c r="BP8" i="5"/>
  <c r="BQ8" i="5"/>
  <c r="AJ8" i="5"/>
  <c r="AK8" i="5"/>
  <c r="BP6" i="5"/>
  <c r="BQ6" i="5"/>
  <c r="BR6" i="5"/>
  <c r="AJ7" i="5"/>
  <c r="AK7" i="5"/>
  <c r="BQ9" i="5"/>
  <c r="BR9" i="5"/>
  <c r="AJ9" i="5"/>
  <c r="AK9" i="5"/>
  <c r="BT9" i="5" s="1"/>
  <c r="BQ13" i="5"/>
  <c r="BR13" i="5"/>
  <c r="AJ12" i="5"/>
  <c r="AK12" i="5"/>
  <c r="BQ12" i="5"/>
  <c r="BR12" i="5"/>
  <c r="AJ13" i="5"/>
  <c r="AK13" i="5"/>
  <c r="BP10" i="5"/>
  <c r="BQ10" i="5"/>
  <c r="BR10" i="5"/>
  <c r="AJ11" i="5"/>
  <c r="AK11" i="5"/>
  <c r="BP15" i="5"/>
  <c r="BQ15" i="5"/>
  <c r="BR15" i="5"/>
  <c r="AJ15" i="5"/>
  <c r="AK15" i="5"/>
  <c r="BP11" i="5"/>
  <c r="BQ11" i="5"/>
  <c r="BR11" i="5"/>
  <c r="AJ10" i="5"/>
  <c r="AK10" i="5"/>
  <c r="BP16" i="5"/>
  <c r="BQ16" i="5"/>
  <c r="BR16" i="5"/>
  <c r="AJ16" i="5"/>
  <c r="BS16" i="5" s="1"/>
  <c r="AK16" i="5"/>
  <c r="BP20" i="5"/>
  <c r="BR20" i="5"/>
  <c r="AJ20" i="5"/>
  <c r="AK20" i="5"/>
  <c r="BP17" i="5"/>
  <c r="BQ17" i="5"/>
  <c r="BR17" i="5"/>
  <c r="AJ18" i="5"/>
  <c r="AK18" i="5"/>
  <c r="BP18" i="5"/>
  <c r="BR18" i="5"/>
  <c r="AJ17" i="5"/>
  <c r="AK17" i="5"/>
  <c r="BP14" i="5"/>
  <c r="BQ14" i="5"/>
  <c r="BR14" i="5"/>
  <c r="AJ14" i="5"/>
  <c r="AK14" i="5"/>
  <c r="BT14" i="5" s="1"/>
  <c r="BP21" i="5"/>
  <c r="BQ21" i="5"/>
  <c r="BR21" i="5"/>
  <c r="AJ21" i="5"/>
  <c r="AK21" i="5"/>
  <c r="BP19" i="5"/>
  <c r="BR19" i="5"/>
  <c r="AJ19" i="5"/>
  <c r="AK19" i="5"/>
  <c r="BP23" i="5"/>
  <c r="BQ23" i="5"/>
  <c r="BR23" i="5"/>
  <c r="AJ23" i="5"/>
  <c r="AK23" i="5"/>
  <c r="BP24" i="5"/>
  <c r="BQ24" i="5"/>
  <c r="BR24" i="5"/>
  <c r="AJ24" i="5"/>
  <c r="BS24" i="5" s="1"/>
  <c r="AK24" i="5"/>
  <c r="BT24" i="5" s="1"/>
  <c r="BP22" i="5"/>
  <c r="BQ22" i="5"/>
  <c r="BR22" i="5"/>
  <c r="AJ22" i="5"/>
  <c r="AK22" i="5"/>
  <c r="BT22" i="5" s="1"/>
  <c r="BP25" i="5"/>
  <c r="BQ25" i="5"/>
  <c r="BR25" i="5"/>
  <c r="AJ25" i="5"/>
  <c r="BS25" i="5" s="1"/>
  <c r="AK25" i="5"/>
  <c r="BT25" i="5" s="1"/>
  <c r="BP26" i="5"/>
  <c r="BQ26" i="5"/>
  <c r="BR26" i="5"/>
  <c r="AJ26" i="5"/>
  <c r="BS26" i="5" s="1"/>
  <c r="AK26" i="5"/>
  <c r="BT26" i="5" s="1"/>
  <c r="AK3" i="5"/>
  <c r="BT3" i="5" s="1"/>
  <c r="AJ3" i="5"/>
  <c r="BS3" i="5" s="1"/>
  <c r="AG5" i="95"/>
  <c r="AI5" i="95"/>
  <c r="AG11" i="95"/>
  <c r="AH11" i="95"/>
  <c r="AG7" i="95"/>
  <c r="AJ7" i="95"/>
  <c r="AJ16" i="95"/>
  <c r="AI13" i="95"/>
  <c r="AG22" i="95"/>
  <c r="AI22" i="95"/>
  <c r="AJ22" i="95"/>
  <c r="AK22" i="95"/>
  <c r="AI17" i="95"/>
  <c r="AI20" i="95"/>
  <c r="AG24" i="95"/>
  <c r="AH24" i="95"/>
  <c r="AJ24" i="95"/>
  <c r="AG25" i="95"/>
  <c r="AH25" i="95"/>
  <c r="AI25" i="95"/>
  <c r="AJ25" i="95"/>
  <c r="AK25" i="95"/>
  <c r="AG26" i="95"/>
  <c r="AH26" i="95"/>
  <c r="AI26" i="95"/>
  <c r="AJ26" i="95"/>
  <c r="AK26" i="95"/>
  <c r="AI4" i="4"/>
  <c r="AI5" i="4"/>
  <c r="AI8" i="4"/>
  <c r="AG6" i="4"/>
  <c r="AI6" i="4"/>
  <c r="AG10" i="4"/>
  <c r="AH10" i="4"/>
  <c r="AI10" i="4"/>
  <c r="AI9" i="4"/>
  <c r="AI14" i="4"/>
  <c r="AG7" i="4"/>
  <c r="AJ7" i="4"/>
  <c r="AI15" i="4"/>
  <c r="AJ15" i="4"/>
  <c r="AI16" i="4"/>
  <c r="AI11" i="4"/>
  <c r="AI12" i="4"/>
  <c r="AG19" i="4"/>
  <c r="AI19" i="4"/>
  <c r="AJ19" i="4"/>
  <c r="AK19" i="4"/>
  <c r="AI13" i="4"/>
  <c r="AI21" i="4"/>
  <c r="AI18" i="4"/>
  <c r="AK18" i="4"/>
  <c r="AI17" i="4"/>
  <c r="AG24" i="4"/>
  <c r="AH24" i="4"/>
  <c r="AI24" i="4"/>
  <c r="AJ24" i="4"/>
  <c r="AK24" i="4"/>
  <c r="AI20" i="4"/>
  <c r="AI23" i="4"/>
  <c r="AI22" i="4"/>
  <c r="AG25" i="4"/>
  <c r="AH25" i="4"/>
  <c r="AI25" i="4"/>
  <c r="AJ25" i="4"/>
  <c r="AK25" i="4"/>
  <c r="AG26" i="4"/>
  <c r="AH26" i="4"/>
  <c r="AI26" i="4"/>
  <c r="AJ26" i="4"/>
  <c r="AK26" i="4"/>
  <c r="AI3" i="4"/>
  <c r="AG3" i="5"/>
  <c r="BP3" i="5" s="1"/>
  <c r="AQ10" i="5" l="1"/>
  <c r="AM18" i="5"/>
  <c r="BT20" i="5"/>
  <c r="BT12" i="5"/>
  <c r="BS20" i="5"/>
  <c r="AQ12" i="5"/>
  <c r="AR20" i="5"/>
  <c r="AS20" i="5"/>
  <c r="BS19" i="5"/>
  <c r="AR13" i="5"/>
  <c r="AR6" i="5"/>
  <c r="AS11" i="5"/>
  <c r="AR5" i="5"/>
  <c r="BS7" i="5"/>
  <c r="BT4" i="5"/>
  <c r="AS6" i="5"/>
  <c r="BS11" i="5"/>
  <c r="BS6" i="5"/>
  <c r="BS5" i="5"/>
  <c r="AS5" i="5"/>
  <c r="AQ5" i="5"/>
  <c r="AR7" i="5"/>
  <c r="AS13" i="5"/>
  <c r="AM7" i="5"/>
  <c r="AM6" i="5"/>
  <c r="BT5" i="5"/>
  <c r="BS15" i="5"/>
  <c r="AQ4" i="5"/>
  <c r="BT19" i="5"/>
  <c r="AR21" i="5"/>
  <c r="BS8" i="5"/>
  <c r="AS9" i="5"/>
  <c r="BS23" i="5"/>
  <c r="BT21" i="5"/>
  <c r="BS13" i="5"/>
  <c r="AQ8" i="5"/>
  <c r="AR17" i="5"/>
  <c r="AR9" i="5"/>
  <c r="AS22" i="5"/>
  <c r="AS14" i="5"/>
  <c r="AS7" i="5"/>
  <c r="AQ7" i="5"/>
  <c r="AR15" i="5"/>
  <c r="BS18" i="5"/>
  <c r="AS19" i="5"/>
  <c r="AM8" i="5"/>
  <c r="BT10" i="5"/>
  <c r="BT7" i="5"/>
  <c r="AM17" i="5"/>
  <c r="AM19" i="5"/>
  <c r="AQ15" i="5"/>
  <c r="BS21" i="5"/>
  <c r="BT15" i="5"/>
  <c r="AM11" i="5"/>
  <c r="AM14" i="5"/>
  <c r="AQ14" i="5"/>
  <c r="AR16" i="5"/>
  <c r="AS4" i="5"/>
  <c r="BT18" i="5"/>
  <c r="AM12" i="5"/>
  <c r="AM15" i="5"/>
  <c r="AQ11" i="5"/>
  <c r="AR23" i="5"/>
  <c r="AR8" i="5"/>
  <c r="AS12" i="5"/>
  <c r="AM13" i="5"/>
  <c r="AM10" i="5"/>
  <c r="AO10" i="5"/>
  <c r="BT11" i="5"/>
  <c r="BS12" i="5"/>
  <c r="BS9" i="5"/>
  <c r="BT8" i="5"/>
  <c r="BS4" i="5"/>
  <c r="AQ13" i="5"/>
  <c r="AP10" i="5"/>
  <c r="AR11" i="5"/>
  <c r="AR4" i="5"/>
  <c r="AS18" i="5"/>
  <c r="AS10" i="5"/>
  <c r="AM22" i="5"/>
  <c r="AM23" i="5"/>
  <c r="AP9" i="5"/>
  <c r="AR12" i="5"/>
  <c r="AS17" i="5"/>
  <c r="BS22" i="5"/>
  <c r="BS14" i="5"/>
  <c r="BT17" i="5"/>
  <c r="AQ9" i="5"/>
  <c r="AR19" i="5"/>
  <c r="AP22" i="5"/>
  <c r="AP23" i="5"/>
  <c r="AS16" i="5"/>
  <c r="BT23" i="5"/>
  <c r="BS17" i="5"/>
  <c r="BT16" i="5"/>
  <c r="BS10" i="5"/>
  <c r="BT13" i="5"/>
  <c r="BT6" i="5"/>
  <c r="AM9" i="5"/>
  <c r="AQ16" i="5"/>
  <c r="AQ6" i="5"/>
  <c r="AR18" i="5"/>
  <c r="AR10" i="5"/>
  <c r="AP21" i="5"/>
  <c r="AS23" i="5"/>
  <c r="AS8" i="5"/>
  <c r="AF7" i="4"/>
  <c r="AF16" i="4"/>
  <c r="AF11" i="4"/>
  <c r="AF19" i="4"/>
  <c r="AF23" i="4"/>
  <c r="AF26" i="4"/>
  <c r="AF15" i="95"/>
  <c r="AF7" i="95"/>
  <c r="AF10" i="95"/>
  <c r="AF22" i="95"/>
  <c r="AF23" i="95"/>
  <c r="AF26" i="95"/>
  <c r="BO5" i="5"/>
  <c r="BO7" i="5"/>
  <c r="BO8" i="5"/>
  <c r="BO9" i="5"/>
  <c r="BO6" i="5"/>
  <c r="BO13" i="5"/>
  <c r="BO12" i="5"/>
  <c r="BO15" i="5"/>
  <c r="BO16" i="5"/>
  <c r="BO10" i="5"/>
  <c r="BO20" i="5"/>
  <c r="BO11" i="5"/>
  <c r="BO18" i="5"/>
  <c r="BO14" i="5"/>
  <c r="BO21" i="5"/>
  <c r="BO23" i="5"/>
  <c r="BO24" i="5"/>
  <c r="BO22" i="5"/>
  <c r="BO25" i="5"/>
  <c r="BO26" i="5"/>
  <c r="AE8" i="4" l="1"/>
  <c r="AE6" i="4"/>
  <c r="AE11" i="4"/>
  <c r="AE15" i="4"/>
  <c r="AE19" i="4"/>
  <c r="AE18" i="4"/>
  <c r="AE24" i="4"/>
  <c r="AE25" i="4"/>
  <c r="AE26" i="4"/>
  <c r="AE5" i="95"/>
  <c r="AE9" i="95"/>
  <c r="AE16" i="95"/>
  <c r="AE10" i="95"/>
  <c r="AE18" i="95"/>
  <c r="AE22" i="95"/>
  <c r="AE24" i="95"/>
  <c r="AE25" i="95"/>
  <c r="AE26" i="95"/>
  <c r="BB5" i="5"/>
  <c r="BN5" i="5"/>
  <c r="BN8" i="5"/>
  <c r="BN9" i="5"/>
  <c r="BN6" i="5"/>
  <c r="BN13" i="5"/>
  <c r="BN12" i="5"/>
  <c r="BN16" i="5"/>
  <c r="BN10" i="5"/>
  <c r="BN15" i="5"/>
  <c r="BN20" i="5"/>
  <c r="BN11" i="5"/>
  <c r="BN17" i="5"/>
  <c r="BN14" i="5"/>
  <c r="BN21" i="5"/>
  <c r="BN18" i="5"/>
  <c r="BN19" i="5"/>
  <c r="BN23" i="5"/>
  <c r="BN24" i="5"/>
  <c r="BN22" i="5"/>
  <c r="BN25" i="5"/>
  <c r="BN26" i="5"/>
  <c r="AE3" i="5"/>
  <c r="BN3" i="5" s="1"/>
  <c r="AH29" i="134" l="1"/>
  <c r="AG29" i="134"/>
  <c r="AF29" i="134"/>
  <c r="AE29" i="134"/>
  <c r="AD29" i="134"/>
  <c r="AC29" i="134"/>
  <c r="AB29" i="134"/>
  <c r="AA29" i="134"/>
  <c r="Z29" i="134"/>
  <c r="Y29" i="134"/>
  <c r="O29" i="134"/>
  <c r="H29" i="134" s="1"/>
  <c r="N29" i="134"/>
  <c r="F29" i="134" s="1"/>
  <c r="G29" i="134"/>
  <c r="AH28" i="134"/>
  <c r="AG28" i="134"/>
  <c r="AF28" i="134"/>
  <c r="AE28" i="134"/>
  <c r="AD28" i="134"/>
  <c r="AC28" i="134"/>
  <c r="AB28" i="134"/>
  <c r="AA28" i="134"/>
  <c r="Z28" i="134"/>
  <c r="Y28" i="134"/>
  <c r="O28" i="134"/>
  <c r="H28" i="134" s="1"/>
  <c r="N28" i="134"/>
  <c r="F28" i="134" s="1"/>
  <c r="G28" i="134"/>
  <c r="AH27" i="134"/>
  <c r="AG27" i="134"/>
  <c r="AF27" i="134"/>
  <c r="AE27" i="134"/>
  <c r="AD27" i="134"/>
  <c r="AC27" i="134"/>
  <c r="AB27" i="134"/>
  <c r="AA27" i="134"/>
  <c r="Z27" i="134"/>
  <c r="Y27" i="134"/>
  <c r="O27" i="134"/>
  <c r="H27" i="134" s="1"/>
  <c r="N27" i="134"/>
  <c r="F27" i="134" s="1"/>
  <c r="G27" i="134"/>
  <c r="AH26" i="134"/>
  <c r="AG26" i="134"/>
  <c r="AF26" i="134"/>
  <c r="AE26" i="134"/>
  <c r="AD26" i="134"/>
  <c r="AC26" i="134"/>
  <c r="AB26" i="134"/>
  <c r="AA26" i="134"/>
  <c r="Z26" i="134"/>
  <c r="Y26" i="134"/>
  <c r="O26" i="134"/>
  <c r="H26" i="134" s="1"/>
  <c r="N26" i="134"/>
  <c r="F26" i="134" s="1"/>
  <c r="G26" i="134"/>
  <c r="AH25" i="134"/>
  <c r="AG25" i="134"/>
  <c r="AF25" i="134"/>
  <c r="AE25" i="134"/>
  <c r="AD25" i="134"/>
  <c r="AC25" i="134"/>
  <c r="AB25" i="134"/>
  <c r="AA25" i="134"/>
  <c r="Z25" i="134"/>
  <c r="Y25" i="134"/>
  <c r="O25" i="134"/>
  <c r="H25" i="134" s="1"/>
  <c r="N25" i="134"/>
  <c r="F25" i="134" s="1"/>
  <c r="G25" i="134"/>
  <c r="AH24" i="134"/>
  <c r="AG24" i="134"/>
  <c r="AF24" i="134"/>
  <c r="AE24" i="134"/>
  <c r="AD24" i="134"/>
  <c r="AC24" i="134"/>
  <c r="AB24" i="134"/>
  <c r="AA24" i="134"/>
  <c r="Z24" i="134"/>
  <c r="Y24" i="134"/>
  <c r="N24" i="134"/>
  <c r="F24" i="134" s="1"/>
  <c r="AK10" i="4" s="1"/>
  <c r="G24" i="134"/>
  <c r="AH23" i="134"/>
  <c r="AG23" i="134"/>
  <c r="AF23" i="134"/>
  <c r="AE23" i="134"/>
  <c r="AD23" i="134"/>
  <c r="AC23" i="134"/>
  <c r="AB23" i="134"/>
  <c r="AA23" i="134"/>
  <c r="Z23" i="134"/>
  <c r="Y23" i="134"/>
  <c r="AH22" i="134"/>
  <c r="AG22" i="134"/>
  <c r="AF22" i="134"/>
  <c r="AE22" i="134"/>
  <c r="AD22" i="134"/>
  <c r="AC22" i="134"/>
  <c r="AB22" i="134"/>
  <c r="AA22" i="134"/>
  <c r="Z22" i="134"/>
  <c r="Y22" i="134"/>
  <c r="G22" i="134"/>
  <c r="AH21" i="134"/>
  <c r="AG21" i="134"/>
  <c r="AF21" i="134"/>
  <c r="AE21" i="134"/>
  <c r="AD21" i="134"/>
  <c r="AC21" i="134"/>
  <c r="AB21" i="134"/>
  <c r="AA21" i="134"/>
  <c r="Z21" i="134"/>
  <c r="Y21" i="134"/>
  <c r="N21" i="134"/>
  <c r="F21" i="134" s="1"/>
  <c r="AK8" i="4" s="1"/>
  <c r="G21" i="134"/>
  <c r="AH20" i="134"/>
  <c r="AG20" i="134"/>
  <c r="AF20" i="134"/>
  <c r="AE20" i="134"/>
  <c r="AD20" i="134"/>
  <c r="AC20" i="134"/>
  <c r="AB20" i="134"/>
  <c r="AA20" i="134"/>
  <c r="Z20" i="134"/>
  <c r="Y20" i="134"/>
  <c r="N20" i="134"/>
  <c r="F20" i="134" s="1"/>
  <c r="AK20" i="4" s="1"/>
  <c r="G20" i="134"/>
  <c r="AH19" i="134"/>
  <c r="AG19" i="134"/>
  <c r="AF19" i="134"/>
  <c r="AE19" i="134"/>
  <c r="AD19" i="134"/>
  <c r="AC19" i="134"/>
  <c r="AB19" i="134"/>
  <c r="AA19" i="134"/>
  <c r="Z19" i="134"/>
  <c r="Y19" i="134"/>
  <c r="AH18" i="134"/>
  <c r="AG18" i="134"/>
  <c r="AF18" i="134"/>
  <c r="AE18" i="134"/>
  <c r="AD18" i="134"/>
  <c r="AC18" i="134"/>
  <c r="AB18" i="134"/>
  <c r="AA18" i="134"/>
  <c r="Z18" i="134"/>
  <c r="Y18" i="134"/>
  <c r="N18" i="134"/>
  <c r="F18" i="134" s="1"/>
  <c r="AK5" i="4" s="1"/>
  <c r="G18" i="134"/>
  <c r="AH17" i="134"/>
  <c r="AG17" i="134"/>
  <c r="AF17" i="134"/>
  <c r="AE17" i="134"/>
  <c r="AD17" i="134"/>
  <c r="AC17" i="134"/>
  <c r="AB17" i="134"/>
  <c r="AA17" i="134"/>
  <c r="Z17" i="134"/>
  <c r="Y17" i="134"/>
  <c r="G17" i="134"/>
  <c r="AH16" i="134"/>
  <c r="AG16" i="134"/>
  <c r="AF16" i="134"/>
  <c r="AE16" i="134"/>
  <c r="AD16" i="134"/>
  <c r="AC16" i="134"/>
  <c r="AB16" i="134"/>
  <c r="AA16" i="134"/>
  <c r="Z16" i="134"/>
  <c r="Y16" i="134"/>
  <c r="N16" i="134"/>
  <c r="F16" i="134" s="1"/>
  <c r="AK14" i="4" s="1"/>
  <c r="G16" i="134"/>
  <c r="AH15" i="134"/>
  <c r="AG15" i="134"/>
  <c r="AF15" i="134"/>
  <c r="AE15" i="134"/>
  <c r="AD15" i="134"/>
  <c r="AC15" i="134"/>
  <c r="AB15" i="134"/>
  <c r="AA15" i="134"/>
  <c r="Z15" i="134"/>
  <c r="Y15" i="134"/>
  <c r="N15" i="134"/>
  <c r="F15" i="134" s="1"/>
  <c r="AK4" i="4" s="1"/>
  <c r="AH14" i="134"/>
  <c r="AG14" i="134"/>
  <c r="AF14" i="134"/>
  <c r="AE14" i="134"/>
  <c r="AD14" i="134"/>
  <c r="AC14" i="134"/>
  <c r="AB14" i="134"/>
  <c r="AA14" i="134"/>
  <c r="Z14" i="134"/>
  <c r="Y14" i="134"/>
  <c r="AH13" i="134"/>
  <c r="AG13" i="134"/>
  <c r="AF13" i="134"/>
  <c r="AE13" i="134"/>
  <c r="AD13" i="134"/>
  <c r="AC13" i="134"/>
  <c r="AB13" i="134"/>
  <c r="AA13" i="134"/>
  <c r="Z13" i="134"/>
  <c r="Y13" i="134"/>
  <c r="N14" i="134" s="1"/>
  <c r="F14" i="134" s="1"/>
  <c r="AK21" i="4" s="1"/>
  <c r="G13" i="134"/>
  <c r="AH12" i="134"/>
  <c r="AG12" i="134"/>
  <c r="AF12" i="134"/>
  <c r="AE12" i="134"/>
  <c r="AD12" i="134"/>
  <c r="AC12" i="134"/>
  <c r="AB12" i="134"/>
  <c r="AA12" i="134"/>
  <c r="Z12" i="134"/>
  <c r="Y12" i="134"/>
  <c r="N12" i="134"/>
  <c r="F12" i="134" s="1"/>
  <c r="AK23" i="4" s="1"/>
  <c r="G12" i="134"/>
  <c r="AH11" i="134"/>
  <c r="AG11" i="134"/>
  <c r="AF11" i="134"/>
  <c r="AE11" i="134"/>
  <c r="AD11" i="134"/>
  <c r="AC11" i="134"/>
  <c r="AB11" i="134"/>
  <c r="AA11" i="134"/>
  <c r="Z11" i="134"/>
  <c r="Y11" i="134"/>
  <c r="AH10" i="134"/>
  <c r="AG10" i="134"/>
  <c r="AF10" i="134"/>
  <c r="AE10" i="134"/>
  <c r="AD10" i="134"/>
  <c r="AC10" i="134"/>
  <c r="AB10" i="134"/>
  <c r="AA10" i="134"/>
  <c r="Z10" i="134"/>
  <c r="Y10" i="134"/>
  <c r="N11" i="134" s="1"/>
  <c r="F11" i="134" s="1"/>
  <c r="AK6" i="4" s="1"/>
  <c r="AH9" i="134"/>
  <c r="AG9" i="134"/>
  <c r="AF9" i="134"/>
  <c r="AE9" i="134"/>
  <c r="AD9" i="134"/>
  <c r="AC9" i="134"/>
  <c r="AB9" i="134"/>
  <c r="AA9" i="134"/>
  <c r="Z9" i="134"/>
  <c r="Y9" i="134"/>
  <c r="AH8" i="134"/>
  <c r="AG8" i="134"/>
  <c r="AF8" i="134"/>
  <c r="AE8" i="134"/>
  <c r="AD8" i="134"/>
  <c r="AC8" i="134"/>
  <c r="AB8" i="134"/>
  <c r="AA8" i="134"/>
  <c r="Z8" i="134"/>
  <c r="Y8" i="134"/>
  <c r="G8" i="134"/>
  <c r="AH7" i="134"/>
  <c r="AG7" i="134"/>
  <c r="AF7" i="134"/>
  <c r="AE7" i="134"/>
  <c r="AD7" i="134"/>
  <c r="AC7" i="134"/>
  <c r="AB7" i="134"/>
  <c r="AA7" i="134"/>
  <c r="Z7" i="134"/>
  <c r="Y7" i="134"/>
  <c r="N7" i="134" s="1"/>
  <c r="F7" i="134" s="1"/>
  <c r="AK11" i="4" s="1"/>
  <c r="G7" i="134"/>
  <c r="Z6" i="134"/>
  <c r="Y6" i="134"/>
  <c r="N6" i="134"/>
  <c r="F6" i="134" s="1"/>
  <c r="AK7" i="4" s="1"/>
  <c r="G6" i="134"/>
  <c r="L17" i="134"/>
  <c r="H3" i="134"/>
  <c r="E3" i="134"/>
  <c r="A3" i="134"/>
  <c r="A2" i="134"/>
  <c r="AH29" i="133"/>
  <c r="AG29" i="133"/>
  <c r="AF29" i="133"/>
  <c r="AE29" i="133"/>
  <c r="AD29" i="133"/>
  <c r="AC29" i="133"/>
  <c r="AB29" i="133"/>
  <c r="AA29" i="133"/>
  <c r="Z29" i="133"/>
  <c r="Y29" i="133"/>
  <c r="O29" i="133"/>
  <c r="H29" i="133" s="1"/>
  <c r="N29" i="133"/>
  <c r="F29" i="133" s="1"/>
  <c r="G29" i="133"/>
  <c r="AH28" i="133"/>
  <c r="AG28" i="133"/>
  <c r="AF28" i="133"/>
  <c r="AE28" i="133"/>
  <c r="AD28" i="133"/>
  <c r="AC28" i="133"/>
  <c r="AB28" i="133"/>
  <c r="AA28" i="133"/>
  <c r="Z28" i="133"/>
  <c r="Y28" i="133"/>
  <c r="O28" i="133"/>
  <c r="H28" i="133" s="1"/>
  <c r="N28" i="133"/>
  <c r="F28" i="133" s="1"/>
  <c r="G28" i="133"/>
  <c r="AH27" i="133"/>
  <c r="AG27" i="133"/>
  <c r="AF27" i="133"/>
  <c r="AE27" i="133"/>
  <c r="AD27" i="133"/>
  <c r="AC27" i="133"/>
  <c r="AB27" i="133"/>
  <c r="AA27" i="133"/>
  <c r="Z27" i="133"/>
  <c r="Y27" i="133"/>
  <c r="O27" i="133"/>
  <c r="H27" i="133" s="1"/>
  <c r="N27" i="133"/>
  <c r="F27" i="133" s="1"/>
  <c r="G27" i="133"/>
  <c r="AH26" i="133"/>
  <c r="AG26" i="133"/>
  <c r="AF26" i="133"/>
  <c r="AE26" i="133"/>
  <c r="AD26" i="133"/>
  <c r="AC26" i="133"/>
  <c r="AB26" i="133"/>
  <c r="AA26" i="133"/>
  <c r="Z26" i="133"/>
  <c r="Y26" i="133"/>
  <c r="O26" i="133"/>
  <c r="H26" i="133" s="1"/>
  <c r="N26" i="133"/>
  <c r="F26" i="133" s="1"/>
  <c r="G26" i="133"/>
  <c r="AH25" i="133"/>
  <c r="AG25" i="133"/>
  <c r="AF25" i="133"/>
  <c r="AE25" i="133"/>
  <c r="AD25" i="133"/>
  <c r="AC25" i="133"/>
  <c r="AB25" i="133"/>
  <c r="AA25" i="133"/>
  <c r="Z25" i="133"/>
  <c r="Y25" i="133"/>
  <c r="O25" i="133"/>
  <c r="H25" i="133" s="1"/>
  <c r="N25" i="133"/>
  <c r="F25" i="133" s="1"/>
  <c r="G25" i="133"/>
  <c r="AH24" i="133"/>
  <c r="AG24" i="133"/>
  <c r="AF24" i="133"/>
  <c r="AE24" i="133"/>
  <c r="AD24" i="133"/>
  <c r="AC24" i="133"/>
  <c r="AB24" i="133"/>
  <c r="AA24" i="133"/>
  <c r="Z24" i="133"/>
  <c r="Y24" i="133"/>
  <c r="O24" i="133"/>
  <c r="H24" i="133" s="1"/>
  <c r="N24" i="133"/>
  <c r="F24" i="133" s="1"/>
  <c r="G24" i="133"/>
  <c r="AH23" i="133"/>
  <c r="AG23" i="133"/>
  <c r="AF23" i="133"/>
  <c r="AE23" i="133"/>
  <c r="AD23" i="133"/>
  <c r="AC23" i="133"/>
  <c r="AB23" i="133"/>
  <c r="AA23" i="133"/>
  <c r="Z23" i="133"/>
  <c r="Y23" i="133"/>
  <c r="O23" i="133"/>
  <c r="H23" i="133" s="1"/>
  <c r="N23" i="133"/>
  <c r="F23" i="133" s="1"/>
  <c r="AJ3" i="4" s="1"/>
  <c r="G23" i="133"/>
  <c r="AH22" i="133"/>
  <c r="AG22" i="133"/>
  <c r="AF22" i="133"/>
  <c r="AE22" i="133"/>
  <c r="AD22" i="133"/>
  <c r="AC22" i="133"/>
  <c r="AB22" i="133"/>
  <c r="AA22" i="133"/>
  <c r="Z22" i="133"/>
  <c r="Y22" i="133"/>
  <c r="O22" i="133"/>
  <c r="H22" i="133" s="1"/>
  <c r="N22" i="133"/>
  <c r="F22" i="133" s="1"/>
  <c r="AJ10" i="4" s="1"/>
  <c r="G22" i="133"/>
  <c r="AH21" i="133"/>
  <c r="AG21" i="133"/>
  <c r="AF21" i="133"/>
  <c r="AE21" i="133"/>
  <c r="AD21" i="133"/>
  <c r="AC21" i="133"/>
  <c r="AB21" i="133"/>
  <c r="AA21" i="133"/>
  <c r="Z21" i="133"/>
  <c r="Y21" i="133"/>
  <c r="G21" i="133"/>
  <c r="AH20" i="133"/>
  <c r="AG20" i="133"/>
  <c r="AF20" i="133"/>
  <c r="AE20" i="133"/>
  <c r="AD20" i="133"/>
  <c r="AC20" i="133"/>
  <c r="AB20" i="133"/>
  <c r="AA20" i="133"/>
  <c r="Z20" i="133"/>
  <c r="Y20" i="133"/>
  <c r="N20" i="133" s="1"/>
  <c r="F20" i="133" s="1"/>
  <c r="AJ16" i="4" s="1"/>
  <c r="O20" i="133"/>
  <c r="H20" i="133" s="1"/>
  <c r="G20" i="133"/>
  <c r="AH19" i="133"/>
  <c r="AG19" i="133"/>
  <c r="AF19" i="133"/>
  <c r="AE19" i="133"/>
  <c r="AD19" i="133"/>
  <c r="AC19" i="133"/>
  <c r="AB19" i="133"/>
  <c r="AA19" i="133"/>
  <c r="Z19" i="133"/>
  <c r="Y19" i="133"/>
  <c r="G19" i="133"/>
  <c r="AH18" i="133"/>
  <c r="AG18" i="133"/>
  <c r="AF18" i="133"/>
  <c r="AE18" i="133"/>
  <c r="AD18" i="133"/>
  <c r="AC18" i="133"/>
  <c r="AB18" i="133"/>
  <c r="AA18" i="133"/>
  <c r="Z18" i="133"/>
  <c r="Y18" i="133"/>
  <c r="G18" i="133"/>
  <c r="AH17" i="133"/>
  <c r="AG17" i="133"/>
  <c r="AF17" i="133"/>
  <c r="AE17" i="133"/>
  <c r="AD17" i="133"/>
  <c r="AC17" i="133"/>
  <c r="AB17" i="133"/>
  <c r="AA17" i="133"/>
  <c r="Z17" i="133"/>
  <c r="Y17" i="133"/>
  <c r="O18" i="133" s="1"/>
  <c r="H18" i="133" s="1"/>
  <c r="O17" i="133"/>
  <c r="H17" i="133" s="1"/>
  <c r="N17" i="133"/>
  <c r="F17" i="133" s="1"/>
  <c r="AJ9" i="4" s="1"/>
  <c r="G17" i="133"/>
  <c r="AH16" i="133"/>
  <c r="AG16" i="133"/>
  <c r="AF16" i="133"/>
  <c r="AE16" i="133"/>
  <c r="AD16" i="133"/>
  <c r="AC16" i="133"/>
  <c r="AB16" i="133"/>
  <c r="AA16" i="133"/>
  <c r="Z16" i="133"/>
  <c r="Y16" i="133"/>
  <c r="O16" i="133"/>
  <c r="H16" i="133" s="1"/>
  <c r="N16" i="133"/>
  <c r="F16" i="133" s="1"/>
  <c r="AJ12" i="4" s="1"/>
  <c r="G16" i="133"/>
  <c r="AH15" i="133"/>
  <c r="AG15" i="133"/>
  <c r="AF15" i="133"/>
  <c r="AE15" i="133"/>
  <c r="AD15" i="133"/>
  <c r="AC15" i="133"/>
  <c r="AB15" i="133"/>
  <c r="AA15" i="133"/>
  <c r="Z15" i="133"/>
  <c r="Y15" i="133"/>
  <c r="N15" i="133"/>
  <c r="F15" i="133" s="1"/>
  <c r="AJ13" i="4" s="1"/>
  <c r="G15" i="133"/>
  <c r="AH14" i="133"/>
  <c r="AG14" i="133"/>
  <c r="AF14" i="133"/>
  <c r="AE14" i="133"/>
  <c r="AD14" i="133"/>
  <c r="AC14" i="133"/>
  <c r="AB14" i="133"/>
  <c r="AA14" i="133"/>
  <c r="Z14" i="133"/>
  <c r="Y14" i="133"/>
  <c r="N14" i="133"/>
  <c r="F14" i="133" s="1"/>
  <c r="AJ4" i="4" s="1"/>
  <c r="G14" i="133"/>
  <c r="AH13" i="133"/>
  <c r="AG13" i="133"/>
  <c r="AF13" i="133"/>
  <c r="AE13" i="133"/>
  <c r="AD13" i="133"/>
  <c r="AC13" i="133"/>
  <c r="AB13" i="133"/>
  <c r="AA13" i="133"/>
  <c r="Z13" i="133"/>
  <c r="Y13" i="133"/>
  <c r="O13" i="133" s="1"/>
  <c r="H13" i="133" s="1"/>
  <c r="N13" i="133"/>
  <c r="F13" i="133" s="1"/>
  <c r="AJ18" i="4" s="1"/>
  <c r="G13" i="133"/>
  <c r="AH12" i="133"/>
  <c r="AG12" i="133"/>
  <c r="AF12" i="133"/>
  <c r="AE12" i="133"/>
  <c r="AD12" i="133"/>
  <c r="AC12" i="133"/>
  <c r="AB12" i="133"/>
  <c r="AA12" i="133"/>
  <c r="Z12" i="133"/>
  <c r="Y12" i="133"/>
  <c r="O12" i="133"/>
  <c r="H12" i="133" s="1"/>
  <c r="N12" i="133"/>
  <c r="F12" i="133" s="1"/>
  <c r="AJ17" i="4" s="1"/>
  <c r="G12" i="133"/>
  <c r="AH11" i="133"/>
  <c r="AG11" i="133"/>
  <c r="AF11" i="133"/>
  <c r="AE11" i="133"/>
  <c r="AD11" i="133"/>
  <c r="AC11" i="133"/>
  <c r="AB11" i="133"/>
  <c r="AA11" i="133"/>
  <c r="Z11" i="133"/>
  <c r="Y11" i="133"/>
  <c r="O11" i="133"/>
  <c r="N11" i="133"/>
  <c r="F11" i="133" s="1"/>
  <c r="AJ14" i="4" s="1"/>
  <c r="H11" i="133"/>
  <c r="G11" i="133"/>
  <c r="AH10" i="133"/>
  <c r="AG10" i="133"/>
  <c r="AF10" i="133"/>
  <c r="AE10" i="133"/>
  <c r="AD10" i="133"/>
  <c r="AC10" i="133"/>
  <c r="AB10" i="133"/>
  <c r="AA10" i="133"/>
  <c r="Z10" i="133"/>
  <c r="Y10" i="133"/>
  <c r="O10" i="133"/>
  <c r="H10" i="133" s="1"/>
  <c r="N10" i="133"/>
  <c r="G10" i="133"/>
  <c r="F10" i="133"/>
  <c r="AJ20" i="4" s="1"/>
  <c r="AH9" i="133"/>
  <c r="AG9" i="133"/>
  <c r="AF9" i="133"/>
  <c r="AE9" i="133"/>
  <c r="AD9" i="133"/>
  <c r="AC9" i="133"/>
  <c r="AB9" i="133"/>
  <c r="AA9" i="133"/>
  <c r="Z9" i="133"/>
  <c r="Y9" i="133"/>
  <c r="O9" i="133"/>
  <c r="H9" i="133" s="1"/>
  <c r="N9" i="133"/>
  <c r="F9" i="133" s="1"/>
  <c r="AJ11" i="4" s="1"/>
  <c r="G9" i="133"/>
  <c r="AH8" i="133"/>
  <c r="AG8" i="133"/>
  <c r="AF8" i="133"/>
  <c r="AE8" i="133"/>
  <c r="AD8" i="133"/>
  <c r="AC8" i="133"/>
  <c r="AB8" i="133"/>
  <c r="AA8" i="133"/>
  <c r="Z8" i="133"/>
  <c r="Y8" i="133"/>
  <c r="O8" i="133"/>
  <c r="H8" i="133" s="1"/>
  <c r="N8" i="133"/>
  <c r="F8" i="133" s="1"/>
  <c r="AJ22" i="4" s="1"/>
  <c r="G8" i="133"/>
  <c r="AH7" i="133"/>
  <c r="AG7" i="133"/>
  <c r="AF7" i="133"/>
  <c r="AE7" i="133"/>
  <c r="AD7" i="133"/>
  <c r="AC7" i="133"/>
  <c r="AB7" i="133"/>
  <c r="AA7" i="133"/>
  <c r="Z7" i="133"/>
  <c r="Y7" i="133"/>
  <c r="O7" i="133"/>
  <c r="H7" i="133" s="1"/>
  <c r="N7" i="133"/>
  <c r="F7" i="133" s="1"/>
  <c r="AJ6" i="4" s="1"/>
  <c r="G7" i="133"/>
  <c r="Z6" i="133"/>
  <c r="Y6" i="133"/>
  <c r="O6" i="133"/>
  <c r="H6" i="133" s="1"/>
  <c r="N6" i="133"/>
  <c r="F6" i="133" s="1"/>
  <c r="AJ23" i="4" s="1"/>
  <c r="G6" i="133"/>
  <c r="K4" i="133"/>
  <c r="L17" i="133" s="1"/>
  <c r="H3" i="133"/>
  <c r="E3" i="133"/>
  <c r="A3" i="133"/>
  <c r="A2" i="133"/>
  <c r="AH29" i="132"/>
  <c r="AG29" i="132"/>
  <c r="AF29" i="132"/>
  <c r="AE29" i="132"/>
  <c r="AD29" i="132"/>
  <c r="AC29" i="132"/>
  <c r="AB29" i="132"/>
  <c r="AA29" i="132"/>
  <c r="Z29" i="132"/>
  <c r="Y29" i="132"/>
  <c r="O29" i="132"/>
  <c r="H29" i="132" s="1"/>
  <c r="N29" i="132"/>
  <c r="F29" i="132" s="1"/>
  <c r="G29" i="132"/>
  <c r="AH28" i="132"/>
  <c r="AG28" i="132"/>
  <c r="AF28" i="132"/>
  <c r="AE28" i="132"/>
  <c r="AD28" i="132"/>
  <c r="AC28" i="132"/>
  <c r="AB28" i="132"/>
  <c r="AA28" i="132"/>
  <c r="Z28" i="132"/>
  <c r="Y28" i="132"/>
  <c r="O28" i="132"/>
  <c r="H28" i="132" s="1"/>
  <c r="N28" i="132"/>
  <c r="F28" i="132" s="1"/>
  <c r="G28" i="132"/>
  <c r="AH27" i="132"/>
  <c r="AG27" i="132"/>
  <c r="AF27" i="132"/>
  <c r="AE27" i="132"/>
  <c r="AD27" i="132"/>
  <c r="AC27" i="132"/>
  <c r="AB27" i="132"/>
  <c r="AA27" i="132"/>
  <c r="Z27" i="132"/>
  <c r="Y27" i="132"/>
  <c r="O27" i="132"/>
  <c r="H27" i="132" s="1"/>
  <c r="N27" i="132"/>
  <c r="F27" i="132" s="1"/>
  <c r="G27" i="132"/>
  <c r="AH26" i="132"/>
  <c r="AG26" i="132"/>
  <c r="AF26" i="132"/>
  <c r="AE26" i="132"/>
  <c r="AD26" i="132"/>
  <c r="AC26" i="132"/>
  <c r="AB26" i="132"/>
  <c r="AA26" i="132"/>
  <c r="Z26" i="132"/>
  <c r="Y26" i="132"/>
  <c r="O26" i="132"/>
  <c r="H26" i="132" s="1"/>
  <c r="N26" i="132"/>
  <c r="F26" i="132" s="1"/>
  <c r="G26" i="132"/>
  <c r="AH25" i="132"/>
  <c r="AG25" i="132"/>
  <c r="AF25" i="132"/>
  <c r="AE25" i="132"/>
  <c r="AD25" i="132"/>
  <c r="AC25" i="132"/>
  <c r="AB25" i="132"/>
  <c r="AA25" i="132"/>
  <c r="Z25" i="132"/>
  <c r="Y25" i="132"/>
  <c r="O25" i="132"/>
  <c r="H25" i="132" s="1"/>
  <c r="N25" i="132"/>
  <c r="F25" i="132" s="1"/>
  <c r="G25" i="132"/>
  <c r="AH24" i="132"/>
  <c r="AG24" i="132"/>
  <c r="AF24" i="132"/>
  <c r="AE24" i="132"/>
  <c r="AD24" i="132"/>
  <c r="AC24" i="132"/>
  <c r="AB24" i="132"/>
  <c r="AA24" i="132"/>
  <c r="Z24" i="132"/>
  <c r="Y24" i="132"/>
  <c r="O24" i="132"/>
  <c r="H24" i="132" s="1"/>
  <c r="N24" i="132"/>
  <c r="F24" i="132" s="1"/>
  <c r="G24" i="132"/>
  <c r="AH23" i="132"/>
  <c r="AG23" i="132"/>
  <c r="AF23" i="132"/>
  <c r="AE23" i="132"/>
  <c r="AD23" i="132"/>
  <c r="AC23" i="132"/>
  <c r="AB23" i="132"/>
  <c r="AA23" i="132"/>
  <c r="Z23" i="132"/>
  <c r="Y23" i="132"/>
  <c r="O23" i="132"/>
  <c r="H23" i="132" s="1"/>
  <c r="N23" i="132"/>
  <c r="F23" i="132" s="1"/>
  <c r="G23" i="132"/>
  <c r="AH22" i="132"/>
  <c r="AG22" i="132"/>
  <c r="AF22" i="132"/>
  <c r="AE22" i="132"/>
  <c r="AD22" i="132"/>
  <c r="AC22" i="132"/>
  <c r="AB22" i="132"/>
  <c r="AA22" i="132"/>
  <c r="Z22" i="132"/>
  <c r="Y22" i="132"/>
  <c r="N22" i="132"/>
  <c r="G22" i="132"/>
  <c r="AH21" i="132"/>
  <c r="AG21" i="132"/>
  <c r="AF21" i="132"/>
  <c r="AE21" i="132"/>
  <c r="AD21" i="132"/>
  <c r="AC21" i="132"/>
  <c r="AB21" i="132"/>
  <c r="AA21" i="132"/>
  <c r="Z21" i="132"/>
  <c r="Y21" i="132"/>
  <c r="N21" i="132"/>
  <c r="G21" i="132"/>
  <c r="AH20" i="132"/>
  <c r="AG20" i="132"/>
  <c r="AF20" i="132"/>
  <c r="AE20" i="132"/>
  <c r="AD20" i="132"/>
  <c r="AC20" i="132"/>
  <c r="AB20" i="132"/>
  <c r="AA20" i="132"/>
  <c r="Z20" i="132"/>
  <c r="Y20" i="132"/>
  <c r="G20" i="132"/>
  <c r="AH19" i="132"/>
  <c r="AG19" i="132"/>
  <c r="AF19" i="132"/>
  <c r="AE19" i="132"/>
  <c r="AD19" i="132"/>
  <c r="AC19" i="132"/>
  <c r="AB19" i="132"/>
  <c r="AA19" i="132"/>
  <c r="Z19" i="132"/>
  <c r="Y19" i="132"/>
  <c r="G19" i="132"/>
  <c r="AH18" i="132"/>
  <c r="AG18" i="132"/>
  <c r="AF18" i="132"/>
  <c r="AE18" i="132"/>
  <c r="AD18" i="132"/>
  <c r="AC18" i="132"/>
  <c r="AB18" i="132"/>
  <c r="AA18" i="132"/>
  <c r="Z18" i="132"/>
  <c r="Y18" i="132"/>
  <c r="G18" i="132"/>
  <c r="AH17" i="132"/>
  <c r="AG17" i="132"/>
  <c r="AF17" i="132"/>
  <c r="AE17" i="132"/>
  <c r="AD17" i="132"/>
  <c r="AC17" i="132"/>
  <c r="AB17" i="132"/>
  <c r="AA17" i="132"/>
  <c r="Z17" i="132"/>
  <c r="Y17" i="132"/>
  <c r="G17" i="132"/>
  <c r="AH16" i="132"/>
  <c r="AG16" i="132"/>
  <c r="AF16" i="132"/>
  <c r="AE16" i="132"/>
  <c r="AD16" i="132"/>
  <c r="AC16" i="132"/>
  <c r="AB16" i="132"/>
  <c r="AA16" i="132"/>
  <c r="Z16" i="132"/>
  <c r="Y16" i="132"/>
  <c r="N16" i="132"/>
  <c r="G16" i="132"/>
  <c r="AH15" i="132"/>
  <c r="AG15" i="132"/>
  <c r="AF15" i="132"/>
  <c r="AE15" i="132"/>
  <c r="AD15" i="132"/>
  <c r="AC15" i="132"/>
  <c r="AB15" i="132"/>
  <c r="AA15" i="132"/>
  <c r="Z15" i="132"/>
  <c r="Y15" i="132"/>
  <c r="G15" i="132"/>
  <c r="AH14" i="132"/>
  <c r="AG14" i="132"/>
  <c r="AF14" i="132"/>
  <c r="AE14" i="132"/>
  <c r="AD14" i="132"/>
  <c r="AC14" i="132"/>
  <c r="AB14" i="132"/>
  <c r="AA14" i="132"/>
  <c r="Z14" i="132"/>
  <c r="Y14" i="132"/>
  <c r="G14" i="132"/>
  <c r="AH13" i="132"/>
  <c r="AG13" i="132"/>
  <c r="AF13" i="132"/>
  <c r="AE13" i="132"/>
  <c r="AD13" i="132"/>
  <c r="AC13" i="132"/>
  <c r="AB13" i="132"/>
  <c r="AA13" i="132"/>
  <c r="Z13" i="132"/>
  <c r="Y13" i="132"/>
  <c r="G13" i="132"/>
  <c r="AH12" i="132"/>
  <c r="AG12" i="132"/>
  <c r="AF12" i="132"/>
  <c r="AE12" i="132"/>
  <c r="AD12" i="132"/>
  <c r="AC12" i="132"/>
  <c r="AB12" i="132"/>
  <c r="AA12" i="132"/>
  <c r="Z12" i="132"/>
  <c r="Y12" i="132"/>
  <c r="N12" i="132"/>
  <c r="G12" i="132"/>
  <c r="AH11" i="132"/>
  <c r="AG11" i="132"/>
  <c r="AF11" i="132"/>
  <c r="AE11" i="132"/>
  <c r="AD11" i="132"/>
  <c r="AC11" i="132"/>
  <c r="AB11" i="132"/>
  <c r="AA11" i="132"/>
  <c r="Z11" i="132"/>
  <c r="Y11" i="132"/>
  <c r="G11" i="132"/>
  <c r="AH10" i="132"/>
  <c r="AG10" i="132"/>
  <c r="AF10" i="132"/>
  <c r="AE10" i="132"/>
  <c r="AD10" i="132"/>
  <c r="AC10" i="132"/>
  <c r="AB10" i="132"/>
  <c r="AA10" i="132"/>
  <c r="Z10" i="132"/>
  <c r="Y10" i="132"/>
  <c r="G10" i="132"/>
  <c r="AH9" i="132"/>
  <c r="AG9" i="132"/>
  <c r="AF9" i="132"/>
  <c r="AE9" i="132"/>
  <c r="AD9" i="132"/>
  <c r="AC9" i="132"/>
  <c r="AB9" i="132"/>
  <c r="AA9" i="132"/>
  <c r="Z9" i="132"/>
  <c r="N17" i="132" s="1"/>
  <c r="Y9" i="132"/>
  <c r="N9" i="132"/>
  <c r="AH8" i="132"/>
  <c r="AG8" i="132"/>
  <c r="AF8" i="132"/>
  <c r="AE8" i="132"/>
  <c r="AD8" i="132"/>
  <c r="AC8" i="132"/>
  <c r="AB8" i="132"/>
  <c r="AA8" i="132"/>
  <c r="Z8" i="132"/>
  <c r="Y8" i="132"/>
  <c r="AH7" i="132"/>
  <c r="AG7" i="132"/>
  <c r="AF7" i="132"/>
  <c r="AE7" i="132"/>
  <c r="AD7" i="132"/>
  <c r="AC7" i="132"/>
  <c r="AB7" i="132"/>
  <c r="AA7" i="132"/>
  <c r="Z7" i="132"/>
  <c r="Y7" i="132"/>
  <c r="N7" i="132"/>
  <c r="G7" i="132"/>
  <c r="Z6" i="132"/>
  <c r="N8" i="132" s="1"/>
  <c r="Y6" i="132"/>
  <c r="N6" i="132"/>
  <c r="G6" i="132"/>
  <c r="K4" i="132"/>
  <c r="L17" i="132" s="1"/>
  <c r="H3" i="132"/>
  <c r="E3" i="132"/>
  <c r="A3" i="132"/>
  <c r="A2" i="132"/>
  <c r="AH29" i="131"/>
  <c r="AG29" i="131"/>
  <c r="AF29" i="131"/>
  <c r="AE29" i="131"/>
  <c r="AD29" i="131"/>
  <c r="AC29" i="131"/>
  <c r="AB29" i="131"/>
  <c r="AA29" i="131"/>
  <c r="Z29" i="131"/>
  <c r="Y29" i="131"/>
  <c r="O29" i="131"/>
  <c r="H29" i="131" s="1"/>
  <c r="N29" i="131"/>
  <c r="G29" i="131"/>
  <c r="F29" i="131"/>
  <c r="AH28" i="131"/>
  <c r="AG28" i="131"/>
  <c r="AF28" i="131"/>
  <c r="AE28" i="131"/>
  <c r="AD28" i="131"/>
  <c r="AC28" i="131"/>
  <c r="AB28" i="131"/>
  <c r="AA28" i="131"/>
  <c r="Z28" i="131"/>
  <c r="Y28" i="131"/>
  <c r="O28" i="131"/>
  <c r="H28" i="131" s="1"/>
  <c r="N28" i="131"/>
  <c r="F28" i="131" s="1"/>
  <c r="G28" i="131"/>
  <c r="AH27" i="131"/>
  <c r="AG27" i="131"/>
  <c r="AF27" i="131"/>
  <c r="AE27" i="131"/>
  <c r="AD27" i="131"/>
  <c r="AC27" i="131"/>
  <c r="AB27" i="131"/>
  <c r="AA27" i="131"/>
  <c r="Z27" i="131"/>
  <c r="Y27" i="131"/>
  <c r="O27" i="131"/>
  <c r="H27" i="131" s="1"/>
  <c r="N27" i="131"/>
  <c r="F27" i="131" s="1"/>
  <c r="G27" i="131"/>
  <c r="AH26" i="131"/>
  <c r="AG26" i="131"/>
  <c r="AF26" i="131"/>
  <c r="AE26" i="131"/>
  <c r="AD26" i="131"/>
  <c r="AC26" i="131"/>
  <c r="AB26" i="131"/>
  <c r="AA26" i="131"/>
  <c r="Z26" i="131"/>
  <c r="Y26" i="131"/>
  <c r="O26" i="131"/>
  <c r="H26" i="131" s="1"/>
  <c r="N26" i="131"/>
  <c r="F26" i="131" s="1"/>
  <c r="G26" i="131"/>
  <c r="AH25" i="131"/>
  <c r="AG25" i="131"/>
  <c r="AF25" i="131"/>
  <c r="AE25" i="131"/>
  <c r="AD25" i="131"/>
  <c r="AC25" i="131"/>
  <c r="AB25" i="131"/>
  <c r="AA25" i="131"/>
  <c r="Z25" i="131"/>
  <c r="Y25" i="131"/>
  <c r="G25" i="131"/>
  <c r="AH24" i="131"/>
  <c r="AG24" i="131"/>
  <c r="AF24" i="131"/>
  <c r="AE24" i="131"/>
  <c r="AD24" i="131"/>
  <c r="AC24" i="131"/>
  <c r="AB24" i="131"/>
  <c r="AA24" i="131"/>
  <c r="Z24" i="131"/>
  <c r="Y24" i="131"/>
  <c r="AH23" i="131"/>
  <c r="AG23" i="131"/>
  <c r="AF23" i="131"/>
  <c r="AE23" i="131"/>
  <c r="AD23" i="131"/>
  <c r="AC23" i="131"/>
  <c r="AB23" i="131"/>
  <c r="AA23" i="131"/>
  <c r="Z23" i="131"/>
  <c r="Y23" i="131"/>
  <c r="G23" i="131"/>
  <c r="AH22" i="131"/>
  <c r="AG22" i="131"/>
  <c r="AF22" i="131"/>
  <c r="AE22" i="131"/>
  <c r="AD22" i="131"/>
  <c r="AC22" i="131"/>
  <c r="AB22" i="131"/>
  <c r="AA22" i="131"/>
  <c r="Z22" i="131"/>
  <c r="Y22" i="131"/>
  <c r="G22" i="131"/>
  <c r="AH21" i="131"/>
  <c r="AG21" i="131"/>
  <c r="AF21" i="131"/>
  <c r="AE21" i="131"/>
  <c r="AD21" i="131"/>
  <c r="AC21" i="131"/>
  <c r="AB21" i="131"/>
  <c r="AA21" i="131"/>
  <c r="Z21" i="131"/>
  <c r="Y21" i="131"/>
  <c r="G21" i="131"/>
  <c r="AH20" i="131"/>
  <c r="AG20" i="131"/>
  <c r="AF20" i="131"/>
  <c r="AE20" i="131"/>
  <c r="AD20" i="131"/>
  <c r="AC20" i="131"/>
  <c r="AB20" i="131"/>
  <c r="AA20" i="131"/>
  <c r="Z20" i="131"/>
  <c r="Y20" i="131"/>
  <c r="G20" i="131"/>
  <c r="AH19" i="131"/>
  <c r="AG19" i="131"/>
  <c r="AF19" i="131"/>
  <c r="AE19" i="131"/>
  <c r="AD19" i="131"/>
  <c r="AC19" i="131"/>
  <c r="AB19" i="131"/>
  <c r="AA19" i="131"/>
  <c r="Z19" i="131"/>
  <c r="Y19" i="131"/>
  <c r="G19" i="131"/>
  <c r="AH18" i="131"/>
  <c r="AG18" i="131"/>
  <c r="AF18" i="131"/>
  <c r="AE18" i="131"/>
  <c r="AD18" i="131"/>
  <c r="AC18" i="131"/>
  <c r="AB18" i="131"/>
  <c r="AA18" i="131"/>
  <c r="Z18" i="131"/>
  <c r="Y18" i="131"/>
  <c r="G18" i="131"/>
  <c r="AH17" i="131"/>
  <c r="AG17" i="131"/>
  <c r="AF17" i="131"/>
  <c r="AE17" i="131"/>
  <c r="AD17" i="131"/>
  <c r="AC17" i="131"/>
  <c r="AB17" i="131"/>
  <c r="AA17" i="131"/>
  <c r="Z17" i="131"/>
  <c r="Y17" i="131"/>
  <c r="N17" i="131"/>
  <c r="F17" i="131" s="1"/>
  <c r="AH14" i="4" s="1"/>
  <c r="G17" i="131"/>
  <c r="AH16" i="131"/>
  <c r="AG16" i="131"/>
  <c r="AF16" i="131"/>
  <c r="AE16" i="131"/>
  <c r="AD16" i="131"/>
  <c r="AC16" i="131"/>
  <c r="AB16" i="131"/>
  <c r="AA16" i="131"/>
  <c r="Z16" i="131"/>
  <c r="Y16" i="131"/>
  <c r="G16" i="131"/>
  <c r="AH15" i="131"/>
  <c r="AG15" i="131"/>
  <c r="AF15" i="131"/>
  <c r="AE15" i="131"/>
  <c r="AD15" i="131"/>
  <c r="AC15" i="131"/>
  <c r="AB15" i="131"/>
  <c r="AA15" i="131"/>
  <c r="Z15" i="131"/>
  <c r="Y15" i="131"/>
  <c r="G15" i="131"/>
  <c r="AH14" i="131"/>
  <c r="AG14" i="131"/>
  <c r="AF14" i="131"/>
  <c r="AE14" i="131"/>
  <c r="AD14" i="131"/>
  <c r="AC14" i="131"/>
  <c r="AB14" i="131"/>
  <c r="AA14" i="131"/>
  <c r="Z14" i="131"/>
  <c r="Y14" i="131"/>
  <c r="G14" i="131"/>
  <c r="AH13" i="131"/>
  <c r="AG13" i="131"/>
  <c r="AF13" i="131"/>
  <c r="AE13" i="131"/>
  <c r="AD13" i="131"/>
  <c r="AC13" i="131"/>
  <c r="AB13" i="131"/>
  <c r="AA13" i="131"/>
  <c r="Z13" i="131"/>
  <c r="Y13" i="131"/>
  <c r="G13" i="131"/>
  <c r="AH12" i="131"/>
  <c r="AG12" i="131"/>
  <c r="AF12" i="131"/>
  <c r="AE12" i="131"/>
  <c r="AD12" i="131"/>
  <c r="AC12" i="131"/>
  <c r="AB12" i="131"/>
  <c r="AA12" i="131"/>
  <c r="Z12" i="131"/>
  <c r="Y12" i="131"/>
  <c r="G12" i="131"/>
  <c r="AH11" i="131"/>
  <c r="AG11" i="131"/>
  <c r="AF11" i="131"/>
  <c r="AE11" i="131"/>
  <c r="AD11" i="131"/>
  <c r="AC11" i="131"/>
  <c r="AB11" i="131"/>
  <c r="AA11" i="131"/>
  <c r="Z11" i="131"/>
  <c r="Y11" i="131"/>
  <c r="G11" i="131"/>
  <c r="AH10" i="131"/>
  <c r="AG10" i="131"/>
  <c r="AF10" i="131"/>
  <c r="AE10" i="131"/>
  <c r="AD10" i="131"/>
  <c r="AC10" i="131"/>
  <c r="AB10" i="131"/>
  <c r="AA10" i="131"/>
  <c r="Z10" i="131"/>
  <c r="Y10" i="131"/>
  <c r="G10" i="131"/>
  <c r="AH9" i="131"/>
  <c r="AG9" i="131"/>
  <c r="AF9" i="131"/>
  <c r="AE9" i="131"/>
  <c r="AD9" i="131"/>
  <c r="AC9" i="131"/>
  <c r="AB9" i="131"/>
  <c r="AA9" i="131"/>
  <c r="Z9" i="131"/>
  <c r="Y9" i="131"/>
  <c r="G9" i="131"/>
  <c r="AH8" i="131"/>
  <c r="AG8" i="131"/>
  <c r="AF8" i="131"/>
  <c r="AE8" i="131"/>
  <c r="AD8" i="131"/>
  <c r="AC8" i="131"/>
  <c r="AB8" i="131"/>
  <c r="AA8" i="131"/>
  <c r="Z8" i="131"/>
  <c r="N12" i="131" s="1"/>
  <c r="F12" i="131" s="1"/>
  <c r="AH22" i="4" s="1"/>
  <c r="Y8" i="131"/>
  <c r="N8" i="131"/>
  <c r="F8" i="131" s="1"/>
  <c r="AH8" i="4" s="1"/>
  <c r="G8" i="131"/>
  <c r="AH7" i="131"/>
  <c r="AG7" i="131"/>
  <c r="AF7" i="131"/>
  <c r="AE7" i="131"/>
  <c r="AD7" i="131"/>
  <c r="AC7" i="131"/>
  <c r="AB7" i="131"/>
  <c r="AA7" i="131"/>
  <c r="Z7" i="131"/>
  <c r="Y7" i="131"/>
  <c r="N7" i="131"/>
  <c r="F7" i="131" s="1"/>
  <c r="AH12" i="4" s="1"/>
  <c r="G7" i="131"/>
  <c r="Z6" i="131"/>
  <c r="Y6" i="131"/>
  <c r="N6" i="131"/>
  <c r="F6" i="131" s="1"/>
  <c r="AH17" i="4" s="1"/>
  <c r="G6" i="131"/>
  <c r="K4" i="131"/>
  <c r="L17" i="131" s="1"/>
  <c r="H3" i="131"/>
  <c r="E3" i="131"/>
  <c r="A3" i="131"/>
  <c r="A2" i="131"/>
  <c r="AH29" i="130"/>
  <c r="AG29" i="130"/>
  <c r="AF29" i="130"/>
  <c r="AE29" i="130"/>
  <c r="AD29" i="130"/>
  <c r="AC29" i="130"/>
  <c r="AB29" i="130"/>
  <c r="AA29" i="130"/>
  <c r="Z29" i="130"/>
  <c r="Y29" i="130"/>
  <c r="O29" i="130"/>
  <c r="H29" i="130" s="1"/>
  <c r="N29" i="130"/>
  <c r="F29" i="130" s="1"/>
  <c r="G29" i="130"/>
  <c r="AH28" i="130"/>
  <c r="AG28" i="130"/>
  <c r="AF28" i="130"/>
  <c r="AE28" i="130"/>
  <c r="AD28" i="130"/>
  <c r="AC28" i="130"/>
  <c r="AB28" i="130"/>
  <c r="AA28" i="130"/>
  <c r="Z28" i="130"/>
  <c r="Y28" i="130"/>
  <c r="O28" i="130"/>
  <c r="H28" i="130" s="1"/>
  <c r="N28" i="130"/>
  <c r="F28" i="130" s="1"/>
  <c r="G28" i="130"/>
  <c r="AH27" i="130"/>
  <c r="AG27" i="130"/>
  <c r="AF27" i="130"/>
  <c r="AE27" i="130"/>
  <c r="AD27" i="130"/>
  <c r="AC27" i="130"/>
  <c r="AB27" i="130"/>
  <c r="AA27" i="130"/>
  <c r="Z27" i="130"/>
  <c r="Y27" i="130"/>
  <c r="O27" i="130"/>
  <c r="H27" i="130" s="1"/>
  <c r="N27" i="130"/>
  <c r="F27" i="130" s="1"/>
  <c r="G27" i="130"/>
  <c r="AH26" i="130"/>
  <c r="AG26" i="130"/>
  <c r="AF26" i="130"/>
  <c r="AE26" i="130"/>
  <c r="AD26" i="130"/>
  <c r="AC26" i="130"/>
  <c r="AB26" i="130"/>
  <c r="AA26" i="130"/>
  <c r="Z26" i="130"/>
  <c r="Y26" i="130"/>
  <c r="O26" i="130"/>
  <c r="H26" i="130" s="1"/>
  <c r="N26" i="130"/>
  <c r="F26" i="130" s="1"/>
  <c r="G26" i="130"/>
  <c r="AH25" i="130"/>
  <c r="AG25" i="130"/>
  <c r="AF25" i="130"/>
  <c r="AE25" i="130"/>
  <c r="AD25" i="130"/>
  <c r="AC25" i="130"/>
  <c r="AB25" i="130"/>
  <c r="AA25" i="130"/>
  <c r="Z25" i="130"/>
  <c r="Y25" i="130"/>
  <c r="O25" i="130"/>
  <c r="H25" i="130" s="1"/>
  <c r="N25" i="130"/>
  <c r="F25" i="130" s="1"/>
  <c r="G25" i="130"/>
  <c r="AH24" i="130"/>
  <c r="AG24" i="130"/>
  <c r="AF24" i="130"/>
  <c r="AE24" i="130"/>
  <c r="AD24" i="130"/>
  <c r="AC24" i="130"/>
  <c r="AB24" i="130"/>
  <c r="AA24" i="130"/>
  <c r="Z24" i="130"/>
  <c r="Y24" i="130"/>
  <c r="O24" i="130"/>
  <c r="H24" i="130" s="1"/>
  <c r="N24" i="130"/>
  <c r="F24" i="130" s="1"/>
  <c r="G24" i="130"/>
  <c r="AH23" i="130"/>
  <c r="AG23" i="130"/>
  <c r="AF23" i="130"/>
  <c r="AE23" i="130"/>
  <c r="AD23" i="130"/>
  <c r="AC23" i="130"/>
  <c r="AB23" i="130"/>
  <c r="AA23" i="130"/>
  <c r="Z23" i="130"/>
  <c r="Y23" i="130"/>
  <c r="O23" i="130"/>
  <c r="H23" i="130" s="1"/>
  <c r="N23" i="130"/>
  <c r="F23" i="130" s="1"/>
  <c r="G23" i="130"/>
  <c r="AH22" i="130"/>
  <c r="AG22" i="130"/>
  <c r="AF22" i="130"/>
  <c r="AE22" i="130"/>
  <c r="AD22" i="130"/>
  <c r="AC22" i="130"/>
  <c r="AB22" i="130"/>
  <c r="AA22" i="130"/>
  <c r="Z22" i="130"/>
  <c r="Y22" i="130"/>
  <c r="N22" i="130"/>
  <c r="F22" i="130" s="1"/>
  <c r="AG17" i="4" s="1"/>
  <c r="G22" i="130"/>
  <c r="AH21" i="130"/>
  <c r="AG21" i="130"/>
  <c r="AF21" i="130"/>
  <c r="AE21" i="130"/>
  <c r="AD21" i="130"/>
  <c r="AC21" i="130"/>
  <c r="AB21" i="130"/>
  <c r="AA21" i="130"/>
  <c r="Z21" i="130"/>
  <c r="Y21" i="130"/>
  <c r="N21" i="130"/>
  <c r="F21" i="130" s="1"/>
  <c r="AG13" i="4" s="1"/>
  <c r="G21" i="130"/>
  <c r="AH20" i="130"/>
  <c r="AG20" i="130"/>
  <c r="AF20" i="130"/>
  <c r="AE20" i="130"/>
  <c r="AD20" i="130"/>
  <c r="AC20" i="130"/>
  <c r="AB20" i="130"/>
  <c r="AA20" i="130"/>
  <c r="Z20" i="130"/>
  <c r="Y20" i="130"/>
  <c r="N20" i="130"/>
  <c r="F20" i="130" s="1"/>
  <c r="AG16" i="4" s="1"/>
  <c r="G20" i="130"/>
  <c r="AH19" i="130"/>
  <c r="AG19" i="130"/>
  <c r="AF19" i="130"/>
  <c r="AE19" i="130"/>
  <c r="AD19" i="130"/>
  <c r="AC19" i="130"/>
  <c r="AB19" i="130"/>
  <c r="AA19" i="130"/>
  <c r="Z19" i="130"/>
  <c r="Y19" i="130"/>
  <c r="N19" i="130"/>
  <c r="F19" i="130" s="1"/>
  <c r="AG5" i="4" s="1"/>
  <c r="G19" i="130"/>
  <c r="AH18" i="130"/>
  <c r="AG18" i="130"/>
  <c r="AF18" i="130"/>
  <c r="AE18" i="130"/>
  <c r="AD18" i="130"/>
  <c r="AC18" i="130"/>
  <c r="AB18" i="130"/>
  <c r="AA18" i="130"/>
  <c r="Z18" i="130"/>
  <c r="Y18" i="130"/>
  <c r="G18" i="130"/>
  <c r="AH17" i="130"/>
  <c r="AG17" i="130"/>
  <c r="AF17" i="130"/>
  <c r="AE17" i="130"/>
  <c r="AD17" i="130"/>
  <c r="AC17" i="130"/>
  <c r="AB17" i="130"/>
  <c r="AA17" i="130"/>
  <c r="Z17" i="130"/>
  <c r="Y17" i="130"/>
  <c r="G17" i="130"/>
  <c r="AH16" i="130"/>
  <c r="AG16" i="130"/>
  <c r="AF16" i="130"/>
  <c r="AE16" i="130"/>
  <c r="AD16" i="130"/>
  <c r="AC16" i="130"/>
  <c r="AB16" i="130"/>
  <c r="AA16" i="130"/>
  <c r="Z16" i="130"/>
  <c r="Y16" i="130"/>
  <c r="N16" i="130"/>
  <c r="F16" i="130" s="1"/>
  <c r="AG21" i="4" s="1"/>
  <c r="G16" i="130"/>
  <c r="AH15" i="130"/>
  <c r="AG15" i="130"/>
  <c r="AF15" i="130"/>
  <c r="AE15" i="130"/>
  <c r="AD15" i="130"/>
  <c r="AC15" i="130"/>
  <c r="AB15" i="130"/>
  <c r="AA15" i="130"/>
  <c r="Z15" i="130"/>
  <c r="Y15" i="130"/>
  <c r="G15" i="130"/>
  <c r="AH14" i="130"/>
  <c r="AG14" i="130"/>
  <c r="AF14" i="130"/>
  <c r="AE14" i="130"/>
  <c r="AD14" i="130"/>
  <c r="AC14" i="130"/>
  <c r="AB14" i="130"/>
  <c r="AA14" i="130"/>
  <c r="Z14" i="130"/>
  <c r="Y14" i="130"/>
  <c r="G14" i="130"/>
  <c r="AH13" i="130"/>
  <c r="AG13" i="130"/>
  <c r="AF13" i="130"/>
  <c r="AE13" i="130"/>
  <c r="AD13" i="130"/>
  <c r="AC13" i="130"/>
  <c r="AB13" i="130"/>
  <c r="AA13" i="130"/>
  <c r="Z13" i="130"/>
  <c r="Y13" i="130"/>
  <c r="G13" i="130"/>
  <c r="AH12" i="130"/>
  <c r="AG12" i="130"/>
  <c r="AF12" i="130"/>
  <c r="AE12" i="130"/>
  <c r="AD12" i="130"/>
  <c r="AC12" i="130"/>
  <c r="AB12" i="130"/>
  <c r="AA12" i="130"/>
  <c r="Z12" i="130"/>
  <c r="Y12" i="130"/>
  <c r="G12" i="130"/>
  <c r="AH11" i="130"/>
  <c r="AG11" i="130"/>
  <c r="AF11" i="130"/>
  <c r="AE11" i="130"/>
  <c r="AD11" i="130"/>
  <c r="AC11" i="130"/>
  <c r="AB11" i="130"/>
  <c r="AA11" i="130"/>
  <c r="Z11" i="130"/>
  <c r="Y11" i="130"/>
  <c r="G11" i="130"/>
  <c r="AH10" i="130"/>
  <c r="AG10" i="130"/>
  <c r="AF10" i="130"/>
  <c r="AE10" i="130"/>
  <c r="AD10" i="130"/>
  <c r="AC10" i="130"/>
  <c r="AB10" i="130"/>
  <c r="AA10" i="130"/>
  <c r="Z10" i="130"/>
  <c r="Y10" i="130"/>
  <c r="G10" i="130"/>
  <c r="AH9" i="130"/>
  <c r="AG9" i="130"/>
  <c r="AF9" i="130"/>
  <c r="AE9" i="130"/>
  <c r="AD9" i="130"/>
  <c r="AC9" i="130"/>
  <c r="AB9" i="130"/>
  <c r="AA9" i="130"/>
  <c r="Z9" i="130"/>
  <c r="N12" i="130" s="1"/>
  <c r="F12" i="130" s="1"/>
  <c r="AG20" i="4" s="1"/>
  <c r="Y9" i="130"/>
  <c r="AH8" i="130"/>
  <c r="AG8" i="130"/>
  <c r="AF8" i="130"/>
  <c r="AE8" i="130"/>
  <c r="AD8" i="130"/>
  <c r="AC8" i="130"/>
  <c r="AB8" i="130"/>
  <c r="AA8" i="130"/>
  <c r="Z8" i="130"/>
  <c r="Y8" i="130"/>
  <c r="G8" i="130"/>
  <c r="AH7" i="130"/>
  <c r="AG7" i="130"/>
  <c r="AF7" i="130"/>
  <c r="AE7" i="130"/>
  <c r="AD7" i="130"/>
  <c r="AC7" i="130"/>
  <c r="AB7" i="130"/>
  <c r="AA7" i="130"/>
  <c r="Z7" i="130"/>
  <c r="Y7" i="130"/>
  <c r="N7" i="130"/>
  <c r="F7" i="130" s="1"/>
  <c r="AG9" i="4" s="1"/>
  <c r="G7" i="130"/>
  <c r="Z6" i="130"/>
  <c r="Y6" i="130"/>
  <c r="N6" i="130"/>
  <c r="F6" i="130" s="1"/>
  <c r="AG12" i="4" s="1"/>
  <c r="G6" i="130"/>
  <c r="K4" i="130"/>
  <c r="L24" i="130" s="1"/>
  <c r="H3" i="130"/>
  <c r="E3" i="130"/>
  <c r="A3" i="130"/>
  <c r="A2" i="130"/>
  <c r="AH29" i="129"/>
  <c r="AG29" i="129"/>
  <c r="AF29" i="129"/>
  <c r="AE29" i="129"/>
  <c r="AD29" i="129"/>
  <c r="AC29" i="129"/>
  <c r="AB29" i="129"/>
  <c r="AA29" i="129"/>
  <c r="Z29" i="129"/>
  <c r="Y29" i="129"/>
  <c r="O29" i="129"/>
  <c r="H29" i="129" s="1"/>
  <c r="N29" i="129"/>
  <c r="F29" i="129" s="1"/>
  <c r="G29" i="129"/>
  <c r="AH28" i="129"/>
  <c r="AG28" i="129"/>
  <c r="AF28" i="129"/>
  <c r="AE28" i="129"/>
  <c r="AD28" i="129"/>
  <c r="AC28" i="129"/>
  <c r="AB28" i="129"/>
  <c r="AA28" i="129"/>
  <c r="Z28" i="129"/>
  <c r="Y28" i="129"/>
  <c r="O28" i="129"/>
  <c r="H28" i="129" s="1"/>
  <c r="N28" i="129"/>
  <c r="F28" i="129" s="1"/>
  <c r="G28" i="129"/>
  <c r="AH27" i="129"/>
  <c r="AG27" i="129"/>
  <c r="AF27" i="129"/>
  <c r="AE27" i="129"/>
  <c r="AD27" i="129"/>
  <c r="AC27" i="129"/>
  <c r="AB27" i="129"/>
  <c r="AA27" i="129"/>
  <c r="Z27" i="129"/>
  <c r="Y27" i="129"/>
  <c r="O27" i="129"/>
  <c r="H27" i="129" s="1"/>
  <c r="N27" i="129"/>
  <c r="F27" i="129" s="1"/>
  <c r="G27" i="129"/>
  <c r="AH26" i="129"/>
  <c r="AG26" i="129"/>
  <c r="AF26" i="129"/>
  <c r="AE26" i="129"/>
  <c r="AD26" i="129"/>
  <c r="AC26" i="129"/>
  <c r="AB26" i="129"/>
  <c r="AA26" i="129"/>
  <c r="Z26" i="129"/>
  <c r="Y26" i="129"/>
  <c r="O26" i="129"/>
  <c r="H26" i="129" s="1"/>
  <c r="N26" i="129"/>
  <c r="F26" i="129" s="1"/>
  <c r="G26" i="129"/>
  <c r="AH25" i="129"/>
  <c r="AG25" i="129"/>
  <c r="AF25" i="129"/>
  <c r="AE25" i="129"/>
  <c r="AD25" i="129"/>
  <c r="AC25" i="129"/>
  <c r="AB25" i="129"/>
  <c r="AA25" i="129"/>
  <c r="Z25" i="129"/>
  <c r="Y25" i="129"/>
  <c r="O25" i="129"/>
  <c r="H25" i="129" s="1"/>
  <c r="N25" i="129"/>
  <c r="F25" i="129" s="1"/>
  <c r="G25" i="129"/>
  <c r="AH24" i="129"/>
  <c r="AG24" i="129"/>
  <c r="AF24" i="129"/>
  <c r="AE24" i="129"/>
  <c r="AD24" i="129"/>
  <c r="AC24" i="129"/>
  <c r="AB24" i="129"/>
  <c r="AA24" i="129"/>
  <c r="Z24" i="129"/>
  <c r="Y24" i="129"/>
  <c r="O24" i="129"/>
  <c r="H24" i="129" s="1"/>
  <c r="N24" i="129"/>
  <c r="F24" i="129" s="1"/>
  <c r="G24" i="129"/>
  <c r="AH23" i="129"/>
  <c r="AG23" i="129"/>
  <c r="AF23" i="129"/>
  <c r="AE23" i="129"/>
  <c r="AD23" i="129"/>
  <c r="AC23" i="129"/>
  <c r="AB23" i="129"/>
  <c r="AA23" i="129"/>
  <c r="Z23" i="129"/>
  <c r="Y23" i="129"/>
  <c r="N23" i="129"/>
  <c r="F23" i="129" s="1"/>
  <c r="AF14" i="4" s="1"/>
  <c r="G23" i="129"/>
  <c r="AH22" i="129"/>
  <c r="AG22" i="129"/>
  <c r="AF22" i="129"/>
  <c r="AE22" i="129"/>
  <c r="AD22" i="129"/>
  <c r="AC22" i="129"/>
  <c r="AB22" i="129"/>
  <c r="AA22" i="129"/>
  <c r="Z22" i="129"/>
  <c r="Y22" i="129"/>
  <c r="N22" i="129"/>
  <c r="F22" i="129" s="1"/>
  <c r="AF5" i="4" s="1"/>
  <c r="G22" i="129"/>
  <c r="AH21" i="129"/>
  <c r="AG21" i="129"/>
  <c r="AF21" i="129"/>
  <c r="AE21" i="129"/>
  <c r="AD21" i="129"/>
  <c r="AC21" i="129"/>
  <c r="AB21" i="129"/>
  <c r="AA21" i="129"/>
  <c r="Z21" i="129"/>
  <c r="Y21" i="129"/>
  <c r="N21" i="129"/>
  <c r="F21" i="129" s="1"/>
  <c r="AF24" i="4" s="1"/>
  <c r="AH20" i="129"/>
  <c r="AG20" i="129"/>
  <c r="AF20" i="129"/>
  <c r="AE20" i="129"/>
  <c r="AD20" i="129"/>
  <c r="AC20" i="129"/>
  <c r="AB20" i="129"/>
  <c r="AA20" i="129"/>
  <c r="Z20" i="129"/>
  <c r="Y20" i="129"/>
  <c r="G20" i="129"/>
  <c r="AH19" i="129"/>
  <c r="AG19" i="129"/>
  <c r="AF19" i="129"/>
  <c r="AE19" i="129"/>
  <c r="AD19" i="129"/>
  <c r="AC19" i="129"/>
  <c r="AB19" i="129"/>
  <c r="AA19" i="129"/>
  <c r="Z19" i="129"/>
  <c r="Y19" i="129"/>
  <c r="G19" i="129"/>
  <c r="AH18" i="129"/>
  <c r="AG18" i="129"/>
  <c r="AF18" i="129"/>
  <c r="AE18" i="129"/>
  <c r="AD18" i="129"/>
  <c r="AC18" i="129"/>
  <c r="AB18" i="129"/>
  <c r="AA18" i="129"/>
  <c r="Z18" i="129"/>
  <c r="Y18" i="129"/>
  <c r="G18" i="129"/>
  <c r="AH17" i="129"/>
  <c r="AG17" i="129"/>
  <c r="AF17" i="129"/>
  <c r="AE17" i="129"/>
  <c r="AD17" i="129"/>
  <c r="AC17" i="129"/>
  <c r="AB17" i="129"/>
  <c r="AA17" i="129"/>
  <c r="Z17" i="129"/>
  <c r="Y17" i="129"/>
  <c r="G17" i="129"/>
  <c r="AH16" i="129"/>
  <c r="AG16" i="129"/>
  <c r="AF16" i="129"/>
  <c r="AE16" i="129"/>
  <c r="AD16" i="129"/>
  <c r="AC16" i="129"/>
  <c r="AB16" i="129"/>
  <c r="AA16" i="129"/>
  <c r="Z16" i="129"/>
  <c r="Y16" i="129"/>
  <c r="G16" i="129"/>
  <c r="AH15" i="129"/>
  <c r="AG15" i="129"/>
  <c r="AF15" i="129"/>
  <c r="AE15" i="129"/>
  <c r="AD15" i="129"/>
  <c r="AC15" i="129"/>
  <c r="AB15" i="129"/>
  <c r="AA15" i="129"/>
  <c r="Z15" i="129"/>
  <c r="Y15" i="129"/>
  <c r="G15" i="129"/>
  <c r="AH14" i="129"/>
  <c r="AG14" i="129"/>
  <c r="AF14" i="129"/>
  <c r="AE14" i="129"/>
  <c r="AD14" i="129"/>
  <c r="AC14" i="129"/>
  <c r="AB14" i="129"/>
  <c r="AA14" i="129"/>
  <c r="Z14" i="129"/>
  <c r="Y14" i="129"/>
  <c r="N14" i="129"/>
  <c r="F14" i="129" s="1"/>
  <c r="AF4" i="4" s="1"/>
  <c r="G14" i="129"/>
  <c r="AH13" i="129"/>
  <c r="AG13" i="129"/>
  <c r="AF13" i="129"/>
  <c r="AE13" i="129"/>
  <c r="AD13" i="129"/>
  <c r="AC13" i="129"/>
  <c r="AB13" i="129"/>
  <c r="AA13" i="129"/>
  <c r="Z13" i="129"/>
  <c r="Y13" i="129"/>
  <c r="G13" i="129"/>
  <c r="AH12" i="129"/>
  <c r="AG12" i="129"/>
  <c r="AF12" i="129"/>
  <c r="AE12" i="129"/>
  <c r="AD12" i="129"/>
  <c r="AC12" i="129"/>
  <c r="AB12" i="129"/>
  <c r="AA12" i="129"/>
  <c r="Z12" i="129"/>
  <c r="Y12" i="129"/>
  <c r="G12" i="129"/>
  <c r="AH11" i="129"/>
  <c r="AG11" i="129"/>
  <c r="AF11" i="129"/>
  <c r="AE11" i="129"/>
  <c r="AD11" i="129"/>
  <c r="AC11" i="129"/>
  <c r="AB11" i="129"/>
  <c r="AA11" i="129"/>
  <c r="Z11" i="129"/>
  <c r="Y11" i="129"/>
  <c r="N11" i="129"/>
  <c r="F11" i="129" s="1"/>
  <c r="AF25" i="4" s="1"/>
  <c r="G11" i="129"/>
  <c r="AH10" i="129"/>
  <c r="AG10" i="129"/>
  <c r="AF10" i="129"/>
  <c r="AE10" i="129"/>
  <c r="AD10" i="129"/>
  <c r="AC10" i="129"/>
  <c r="AB10" i="129"/>
  <c r="AA10" i="129"/>
  <c r="Z10" i="129"/>
  <c r="Y10" i="129"/>
  <c r="G10" i="129"/>
  <c r="AH9" i="129"/>
  <c r="AG9" i="129"/>
  <c r="AF9" i="129"/>
  <c r="AE9" i="129"/>
  <c r="AD9" i="129"/>
  <c r="AC9" i="129"/>
  <c r="AB9" i="129"/>
  <c r="AA9" i="129"/>
  <c r="Z9" i="129"/>
  <c r="Y9" i="129"/>
  <c r="G9" i="129"/>
  <c r="AH8" i="129"/>
  <c r="AG8" i="129"/>
  <c r="AF8" i="129"/>
  <c r="AE8" i="129"/>
  <c r="AD8" i="129"/>
  <c r="AC8" i="129"/>
  <c r="AB8" i="129"/>
  <c r="AA8" i="129"/>
  <c r="Z8" i="129"/>
  <c r="Y8" i="129"/>
  <c r="G8" i="129"/>
  <c r="AH7" i="129"/>
  <c r="AG7" i="129"/>
  <c r="AF7" i="129"/>
  <c r="AE7" i="129"/>
  <c r="AD7" i="129"/>
  <c r="AC7" i="129"/>
  <c r="AB7" i="129"/>
  <c r="AA7" i="129"/>
  <c r="Z7" i="129"/>
  <c r="N15" i="129" s="1"/>
  <c r="F15" i="129" s="1"/>
  <c r="AF9" i="4" s="1"/>
  <c r="Y7" i="129"/>
  <c r="G7" i="129"/>
  <c r="Z6" i="129"/>
  <c r="Y6" i="129"/>
  <c r="N6" i="129"/>
  <c r="F6" i="129" s="1"/>
  <c r="AF6" i="4" s="1"/>
  <c r="G6" i="129"/>
  <c r="K4" i="129"/>
  <c r="L17" i="129" s="1"/>
  <c r="H3" i="129"/>
  <c r="E3" i="129"/>
  <c r="A3" i="129"/>
  <c r="A2" i="129"/>
  <c r="J3" i="5"/>
  <c r="AS3" i="5" s="1"/>
  <c r="W3" i="5"/>
  <c r="BF3" i="5" s="1"/>
  <c r="N23" i="134" l="1"/>
  <c r="F23" i="134" s="1"/>
  <c r="AK3" i="4" s="1"/>
  <c r="N10" i="134"/>
  <c r="F10" i="134" s="1"/>
  <c r="AK22" i="4" s="1"/>
  <c r="N22" i="134"/>
  <c r="F22" i="134" s="1"/>
  <c r="AK16" i="4" s="1"/>
  <c r="N21" i="133"/>
  <c r="F21" i="133" s="1"/>
  <c r="AJ21" i="4" s="1"/>
  <c r="O21" i="133"/>
  <c r="H21" i="133" s="1"/>
  <c r="I21" i="133" s="1"/>
  <c r="AJ20" i="95" s="1"/>
  <c r="O15" i="133"/>
  <c r="H15" i="133" s="1"/>
  <c r="O14" i="133"/>
  <c r="H14" i="133" s="1"/>
  <c r="N19" i="133"/>
  <c r="F19" i="133" s="1"/>
  <c r="AJ5" i="4" s="1"/>
  <c r="O19" i="133"/>
  <c r="H19" i="133" s="1"/>
  <c r="I19" i="133" s="1"/>
  <c r="AJ6" i="95" s="1"/>
  <c r="N18" i="133"/>
  <c r="F18" i="133" s="1"/>
  <c r="AJ8" i="4" s="1"/>
  <c r="N15" i="131"/>
  <c r="F15" i="131" s="1"/>
  <c r="AH6" i="4" s="1"/>
  <c r="N15" i="132"/>
  <c r="N14" i="131"/>
  <c r="F14" i="131" s="1"/>
  <c r="AH9" i="4" s="1"/>
  <c r="L23" i="132"/>
  <c r="N9" i="131"/>
  <c r="F9" i="131" s="1"/>
  <c r="AH11" i="4" s="1"/>
  <c r="L10" i="132"/>
  <c r="L22" i="132"/>
  <c r="N13" i="131"/>
  <c r="F13" i="131" s="1"/>
  <c r="AH4" i="4" s="1"/>
  <c r="N18" i="132"/>
  <c r="N24" i="131"/>
  <c r="F24" i="131" s="1"/>
  <c r="AH19" i="4" s="1"/>
  <c r="N13" i="132"/>
  <c r="L12" i="132"/>
  <c r="L26" i="132"/>
  <c r="N11" i="131"/>
  <c r="F11" i="131" s="1"/>
  <c r="AH7" i="4" s="1"/>
  <c r="I25" i="132"/>
  <c r="L7" i="132"/>
  <c r="O7" i="132" s="1"/>
  <c r="H7" i="132" s="1"/>
  <c r="I7" i="132" s="1"/>
  <c r="AI11" i="95" s="1"/>
  <c r="N17" i="130"/>
  <c r="F17" i="130" s="1"/>
  <c r="AG23" i="4" s="1"/>
  <c r="N20" i="131"/>
  <c r="F20" i="131" s="1"/>
  <c r="AH20" i="4" s="1"/>
  <c r="N10" i="131"/>
  <c r="F10" i="131" s="1"/>
  <c r="AH13" i="4" s="1"/>
  <c r="N11" i="132"/>
  <c r="N10" i="132"/>
  <c r="I28" i="132"/>
  <c r="N20" i="132"/>
  <c r="N14" i="132"/>
  <c r="N19" i="132"/>
  <c r="N8" i="134"/>
  <c r="F8" i="134" s="1"/>
  <c r="AK13" i="4" s="1"/>
  <c r="N19" i="134"/>
  <c r="F19" i="134" s="1"/>
  <c r="AK12" i="4" s="1"/>
  <c r="O8" i="134"/>
  <c r="H8" i="134" s="1"/>
  <c r="I8" i="134" s="1"/>
  <c r="AK14" i="95" s="1"/>
  <c r="N13" i="134"/>
  <c r="F13" i="134" s="1"/>
  <c r="AK9" i="4" s="1"/>
  <c r="N17" i="134"/>
  <c r="F17" i="134" s="1"/>
  <c r="AK15" i="4" s="1"/>
  <c r="N9" i="134"/>
  <c r="F9" i="134" s="1"/>
  <c r="AK17" i="4" s="1"/>
  <c r="N25" i="131"/>
  <c r="F25" i="131" s="1"/>
  <c r="AH5" i="4" s="1"/>
  <c r="N19" i="131"/>
  <c r="F19" i="131" s="1"/>
  <c r="AH23" i="4" s="1"/>
  <c r="N18" i="131"/>
  <c r="F18" i="131" s="1"/>
  <c r="AH16" i="4" s="1"/>
  <c r="N23" i="131"/>
  <c r="F23" i="131" s="1"/>
  <c r="AH3" i="4" s="1"/>
  <c r="N22" i="131"/>
  <c r="F22" i="131" s="1"/>
  <c r="AH15" i="4" s="1"/>
  <c r="N16" i="131"/>
  <c r="F16" i="131" s="1"/>
  <c r="AH18" i="4" s="1"/>
  <c r="N21" i="131"/>
  <c r="F21" i="131" s="1"/>
  <c r="AH21" i="4" s="1"/>
  <c r="N18" i="129"/>
  <c r="F18" i="129" s="1"/>
  <c r="AF20" i="4" s="1"/>
  <c r="N18" i="130"/>
  <c r="F18" i="130" s="1"/>
  <c r="AG14" i="4" s="1"/>
  <c r="N13" i="130"/>
  <c r="F13" i="130" s="1"/>
  <c r="AG18" i="4" s="1"/>
  <c r="L11" i="134"/>
  <c r="I29" i="134"/>
  <c r="I28" i="134"/>
  <c r="I28" i="133"/>
  <c r="N15" i="130"/>
  <c r="F15" i="130" s="1"/>
  <c r="AG8" i="4" s="1"/>
  <c r="L9" i="133"/>
  <c r="L7" i="134"/>
  <c r="L13" i="134"/>
  <c r="N11" i="130"/>
  <c r="F11" i="130" s="1"/>
  <c r="AG3" i="4" s="1"/>
  <c r="N10" i="130"/>
  <c r="F10" i="130" s="1"/>
  <c r="AG22" i="4" s="1"/>
  <c r="N9" i="130"/>
  <c r="F9" i="130" s="1"/>
  <c r="AG4" i="4" s="1"/>
  <c r="N14" i="130"/>
  <c r="F14" i="130" s="1"/>
  <c r="AG11" i="4" s="1"/>
  <c r="N8" i="130"/>
  <c r="F8" i="130" s="1"/>
  <c r="AG15" i="4" s="1"/>
  <c r="L6" i="132"/>
  <c r="O6" i="132" s="1"/>
  <c r="H6" i="132" s="1"/>
  <c r="I12" i="133"/>
  <c r="AJ17" i="95" s="1"/>
  <c r="I23" i="133"/>
  <c r="AJ3" i="95" s="1"/>
  <c r="I26" i="131"/>
  <c r="L19" i="129"/>
  <c r="L23" i="129"/>
  <c r="O23" i="129" s="1"/>
  <c r="H23" i="129" s="1"/>
  <c r="L14" i="129"/>
  <c r="O14" i="129" s="1"/>
  <c r="H14" i="129" s="1"/>
  <c r="I29" i="132"/>
  <c r="L16" i="133"/>
  <c r="Q16" i="133" s="1"/>
  <c r="L6" i="134"/>
  <c r="O6" i="134" s="1"/>
  <c r="H6" i="134" s="1"/>
  <c r="I26" i="134"/>
  <c r="L12" i="129"/>
  <c r="G21" i="129" s="1"/>
  <c r="L16" i="129"/>
  <c r="Q16" i="129" s="1"/>
  <c r="N16" i="129"/>
  <c r="F16" i="129" s="1"/>
  <c r="AF17" i="4" s="1"/>
  <c r="L16" i="130"/>
  <c r="O16" i="130" s="1"/>
  <c r="H16" i="130" s="1"/>
  <c r="I16" i="130" s="1"/>
  <c r="AG20" i="95" s="1"/>
  <c r="L12" i="134"/>
  <c r="N17" i="129"/>
  <c r="F17" i="129" s="1"/>
  <c r="AF10" i="4" s="1"/>
  <c r="N10" i="129"/>
  <c r="F10" i="129" s="1"/>
  <c r="AF13" i="4" s="1"/>
  <c r="N9" i="129"/>
  <c r="F9" i="129" s="1"/>
  <c r="AF15" i="4" s="1"/>
  <c r="N8" i="129"/>
  <c r="F8" i="129" s="1"/>
  <c r="AF22" i="4" s="1"/>
  <c r="N7" i="129"/>
  <c r="F7" i="129" s="1"/>
  <c r="AF8" i="4" s="1"/>
  <c r="N13" i="129"/>
  <c r="F13" i="129" s="1"/>
  <c r="AF21" i="4" s="1"/>
  <c r="N20" i="129"/>
  <c r="F20" i="129" s="1"/>
  <c r="AF3" i="4" s="1"/>
  <c r="N12" i="129"/>
  <c r="F12" i="129" s="1"/>
  <c r="AF12" i="4" s="1"/>
  <c r="N19" i="129"/>
  <c r="F19" i="129" s="1"/>
  <c r="AF18" i="4" s="1"/>
  <c r="I27" i="133"/>
  <c r="I25" i="130"/>
  <c r="L14" i="132"/>
  <c r="L21" i="132"/>
  <c r="L26" i="129"/>
  <c r="I25" i="129"/>
  <c r="L13" i="132"/>
  <c r="L20" i="132"/>
  <c r="I26" i="133"/>
  <c r="L7" i="129"/>
  <c r="I6" i="132"/>
  <c r="AI19" i="95" s="1"/>
  <c r="L11" i="132"/>
  <c r="Q10" i="132" s="1"/>
  <c r="O10" i="132" s="1"/>
  <c r="H10" i="132" s="1"/>
  <c r="I10" i="132" s="1"/>
  <c r="AI4" i="95" s="1"/>
  <c r="L19" i="132"/>
  <c r="L29" i="132"/>
  <c r="R29" i="132" s="1"/>
  <c r="I25" i="133"/>
  <c r="I28" i="131"/>
  <c r="L28" i="132"/>
  <c r="I23" i="130"/>
  <c r="I24" i="133"/>
  <c r="I27" i="134"/>
  <c r="L26" i="131"/>
  <c r="I17" i="133"/>
  <c r="AJ8" i="95" s="1"/>
  <c r="L13" i="129"/>
  <c r="L10" i="131"/>
  <c r="L25" i="131"/>
  <c r="Q25" i="131" s="1"/>
  <c r="L26" i="134"/>
  <c r="I29" i="129"/>
  <c r="I25" i="134"/>
  <c r="L11" i="129"/>
  <c r="O11" i="129" s="1"/>
  <c r="H11" i="129" s="1"/>
  <c r="I15" i="133"/>
  <c r="AJ14" i="95" s="1"/>
  <c r="L21" i="129"/>
  <c r="L10" i="129"/>
  <c r="L20" i="129"/>
  <c r="I27" i="129"/>
  <c r="I28" i="129"/>
  <c r="I7" i="133"/>
  <c r="AJ5" i="95" s="1"/>
  <c r="L27" i="129"/>
  <c r="Q26" i="129" s="1"/>
  <c r="I8" i="131"/>
  <c r="AH9" i="95" s="1"/>
  <c r="L16" i="131"/>
  <c r="Q16" i="131" s="1"/>
  <c r="I23" i="132"/>
  <c r="I24" i="132"/>
  <c r="I14" i="133"/>
  <c r="AJ4" i="95" s="1"/>
  <c r="L19" i="134"/>
  <c r="I6" i="134"/>
  <c r="L16" i="134"/>
  <c r="L10" i="134"/>
  <c r="I24" i="134"/>
  <c r="L28" i="134"/>
  <c r="L21" i="134"/>
  <c r="O21" i="134" s="1"/>
  <c r="H21" i="134" s="1"/>
  <c r="I21" i="134" s="1"/>
  <c r="L14" i="134"/>
  <c r="Q13" i="134" s="1"/>
  <c r="L23" i="134"/>
  <c r="L9" i="134"/>
  <c r="O9" i="134" s="1"/>
  <c r="H9" i="134" s="1"/>
  <c r="L25" i="134"/>
  <c r="L18" i="134"/>
  <c r="L27" i="134"/>
  <c r="L20" i="134"/>
  <c r="L29" i="134"/>
  <c r="L22" i="134"/>
  <c r="L15" i="134"/>
  <c r="L8" i="134"/>
  <c r="Q7" i="134" s="1"/>
  <c r="O7" i="134" s="1"/>
  <c r="H7" i="134" s="1"/>
  <c r="I7" i="134" s="1"/>
  <c r="L24" i="134"/>
  <c r="O24" i="134" s="1"/>
  <c r="H24" i="134" s="1"/>
  <c r="I9" i="133"/>
  <c r="AJ10" i="95" s="1"/>
  <c r="I6" i="133"/>
  <c r="AJ23" i="95" s="1"/>
  <c r="I11" i="133"/>
  <c r="AJ12" i="95" s="1"/>
  <c r="I20" i="133"/>
  <c r="AJ15" i="95" s="1"/>
  <c r="I8" i="133"/>
  <c r="AJ21" i="95" s="1"/>
  <c r="I16" i="133"/>
  <c r="AJ13" i="95" s="1"/>
  <c r="I13" i="133"/>
  <c r="AJ18" i="95" s="1"/>
  <c r="I18" i="133"/>
  <c r="AJ9" i="95" s="1"/>
  <c r="I22" i="133"/>
  <c r="AJ11" i="95" s="1"/>
  <c r="I10" i="133"/>
  <c r="AJ19" i="95" s="1"/>
  <c r="I29" i="133"/>
  <c r="L19" i="133"/>
  <c r="L12" i="133"/>
  <c r="L28" i="133"/>
  <c r="L10" i="133"/>
  <c r="Q9" i="133" s="1"/>
  <c r="L26" i="133"/>
  <c r="L21" i="133"/>
  <c r="L14" i="133"/>
  <c r="L7" i="133"/>
  <c r="L23" i="133"/>
  <c r="L11" i="133"/>
  <c r="L27" i="133"/>
  <c r="L20" i="133"/>
  <c r="L18" i="133"/>
  <c r="L13" i="133"/>
  <c r="L29" i="133"/>
  <c r="L22" i="133"/>
  <c r="L15" i="133"/>
  <c r="L8" i="133"/>
  <c r="L24" i="133"/>
  <c r="L25" i="133"/>
  <c r="L6" i="133"/>
  <c r="S29" i="132"/>
  <c r="L27" i="132"/>
  <c r="I27" i="132"/>
  <c r="I26" i="132"/>
  <c r="R10" i="132"/>
  <c r="L16" i="132"/>
  <c r="L9" i="132"/>
  <c r="R21" i="132"/>
  <c r="L25" i="132"/>
  <c r="L18" i="132"/>
  <c r="L15" i="132"/>
  <c r="L8" i="132"/>
  <c r="R20" i="132"/>
  <c r="L24" i="132"/>
  <c r="U22" i="132" s="1"/>
  <c r="I29" i="131"/>
  <c r="I27" i="131"/>
  <c r="L19" i="131"/>
  <c r="L12" i="131"/>
  <c r="G24" i="131" s="1"/>
  <c r="L28" i="131"/>
  <c r="L21" i="131"/>
  <c r="L14" i="131"/>
  <c r="L7" i="131"/>
  <c r="O7" i="131" s="1"/>
  <c r="H7" i="131" s="1"/>
  <c r="I7" i="131" s="1"/>
  <c r="AH13" i="95" s="1"/>
  <c r="L23" i="131"/>
  <c r="L11" i="131"/>
  <c r="L27" i="131"/>
  <c r="L20" i="131"/>
  <c r="L29" i="131"/>
  <c r="L6" i="131"/>
  <c r="O6" i="131" s="1"/>
  <c r="H6" i="131" s="1"/>
  <c r="I6" i="131" s="1"/>
  <c r="AH17" i="95" s="1"/>
  <c r="L22" i="131"/>
  <c r="L18" i="131"/>
  <c r="L13" i="131"/>
  <c r="L8" i="131"/>
  <c r="O8" i="131" s="1"/>
  <c r="H8" i="131" s="1"/>
  <c r="L24" i="131"/>
  <c r="L9" i="131"/>
  <c r="L15" i="131"/>
  <c r="L12" i="130"/>
  <c r="G9" i="130" s="1"/>
  <c r="I19" i="130"/>
  <c r="AG6" i="95" s="1"/>
  <c r="L19" i="130"/>
  <c r="O19" i="130" s="1"/>
  <c r="H19" i="130" s="1"/>
  <c r="L17" i="130"/>
  <c r="Q16" i="130" s="1"/>
  <c r="I29" i="130"/>
  <c r="I28" i="130"/>
  <c r="I27" i="130"/>
  <c r="L26" i="130"/>
  <c r="L14" i="130"/>
  <c r="I26" i="130"/>
  <c r="L10" i="130"/>
  <c r="L8" i="130"/>
  <c r="L23" i="130"/>
  <c r="L7" i="130"/>
  <c r="O7" i="130" s="1"/>
  <c r="H7" i="130" s="1"/>
  <c r="I7" i="130" s="1"/>
  <c r="AG8" i="95" s="1"/>
  <c r="L21" i="130"/>
  <c r="O21" i="130" s="1"/>
  <c r="H21" i="130" s="1"/>
  <c r="I21" i="130" s="1"/>
  <c r="AG14" i="95" s="1"/>
  <c r="I24" i="130"/>
  <c r="L28" i="130"/>
  <c r="L9" i="130"/>
  <c r="L25" i="130"/>
  <c r="Q24" i="130" s="1"/>
  <c r="L18" i="130"/>
  <c r="L11" i="130"/>
  <c r="L27" i="130"/>
  <c r="L20" i="130"/>
  <c r="O20" i="130" s="1"/>
  <c r="H20" i="130" s="1"/>
  <c r="I20" i="130" s="1"/>
  <c r="AG15" i="95" s="1"/>
  <c r="L29" i="130"/>
  <c r="L6" i="130"/>
  <c r="O6" i="130" s="1"/>
  <c r="H6" i="130" s="1"/>
  <c r="I6" i="130" s="1"/>
  <c r="AG13" i="95" s="1"/>
  <c r="L22" i="130"/>
  <c r="O22" i="130" s="1"/>
  <c r="H22" i="130" s="1"/>
  <c r="I22" i="130" s="1"/>
  <c r="AG17" i="95" s="1"/>
  <c r="L13" i="130"/>
  <c r="L15" i="130"/>
  <c r="I23" i="129"/>
  <c r="AF12" i="95" s="1"/>
  <c r="I14" i="129"/>
  <c r="AF4" i="95" s="1"/>
  <c r="I24" i="129"/>
  <c r="I26" i="129"/>
  <c r="I11" i="129"/>
  <c r="AF25" i="95" s="1"/>
  <c r="L28" i="129"/>
  <c r="Q12" i="129"/>
  <c r="O12" i="129" s="1"/>
  <c r="H12" i="129" s="1"/>
  <c r="I12" i="129" s="1"/>
  <c r="AF13" i="95" s="1"/>
  <c r="R12" i="129"/>
  <c r="L9" i="129"/>
  <c r="L25" i="129"/>
  <c r="L18" i="129"/>
  <c r="L6" i="129"/>
  <c r="O6" i="129" s="1"/>
  <c r="H6" i="129" s="1"/>
  <c r="I6" i="129" s="1"/>
  <c r="AF5" i="95" s="1"/>
  <c r="L15" i="129"/>
  <c r="L8" i="129"/>
  <c r="L24" i="129"/>
  <c r="L29" i="129"/>
  <c r="L22" i="129"/>
  <c r="AD4" i="4"/>
  <c r="AD8" i="4"/>
  <c r="AD5" i="4"/>
  <c r="AD9" i="4"/>
  <c r="AD10" i="4"/>
  <c r="AD6" i="4"/>
  <c r="AD16" i="4"/>
  <c r="AD14" i="4"/>
  <c r="AD15" i="4"/>
  <c r="AD7" i="4"/>
  <c r="AD11" i="4"/>
  <c r="AD19" i="4"/>
  <c r="AD12" i="4"/>
  <c r="AD18" i="4"/>
  <c r="AD13" i="4"/>
  <c r="AD24" i="4"/>
  <c r="AD21" i="4"/>
  <c r="AD17" i="4"/>
  <c r="AD20" i="4"/>
  <c r="AD25" i="4"/>
  <c r="AD22" i="4"/>
  <c r="AD26" i="4"/>
  <c r="AD3" i="4"/>
  <c r="AD7" i="95"/>
  <c r="AD24" i="95"/>
  <c r="AD21" i="95"/>
  <c r="AD25" i="95"/>
  <c r="AD26" i="95"/>
  <c r="AD3" i="5"/>
  <c r="BM3" i="5" s="1"/>
  <c r="G13" i="127"/>
  <c r="Y13" i="127"/>
  <c r="Z13" i="127"/>
  <c r="AA13" i="127"/>
  <c r="AB13" i="127"/>
  <c r="AC13" i="127"/>
  <c r="AD13" i="127"/>
  <c r="AE13" i="127"/>
  <c r="AF13" i="127"/>
  <c r="AG13" i="127"/>
  <c r="AH13" i="127"/>
  <c r="N18" i="1"/>
  <c r="O18" i="1"/>
  <c r="N19" i="1"/>
  <c r="O19" i="1"/>
  <c r="Q10" i="134" l="1"/>
  <c r="Q11" i="134"/>
  <c r="G19" i="134"/>
  <c r="G23" i="134"/>
  <c r="I9" i="134"/>
  <c r="AK17" i="95" s="1"/>
  <c r="O14" i="134"/>
  <c r="H14" i="134" s="1"/>
  <c r="O13" i="134"/>
  <c r="H13" i="134" s="1"/>
  <c r="I13" i="134" s="1"/>
  <c r="AK24" i="95" s="1"/>
  <c r="AK10" i="95"/>
  <c r="AK18" i="95"/>
  <c r="AK11" i="95"/>
  <c r="AK7" i="95"/>
  <c r="T29" i="132"/>
  <c r="Q12" i="134"/>
  <c r="U28" i="132"/>
  <c r="Q21" i="132"/>
  <c r="O21" i="132"/>
  <c r="H21" i="132" s="1"/>
  <c r="I21" i="132" s="1"/>
  <c r="AI16" i="95" s="1"/>
  <c r="X29" i="132"/>
  <c r="O12" i="132"/>
  <c r="H12" i="132" s="1"/>
  <c r="I12" i="132" s="1"/>
  <c r="AI6" i="95" s="1"/>
  <c r="G8" i="132"/>
  <c r="U29" i="132"/>
  <c r="Q29" i="132"/>
  <c r="O11" i="132"/>
  <c r="H11" i="132" s="1"/>
  <c r="I11" i="132" s="1"/>
  <c r="AI7" i="95" s="1"/>
  <c r="R26" i="134"/>
  <c r="R19" i="129"/>
  <c r="Q22" i="132"/>
  <c r="O22" i="132"/>
  <c r="H22" i="132" s="1"/>
  <c r="I22" i="132" s="1"/>
  <c r="AI9" i="95" s="1"/>
  <c r="S11" i="129"/>
  <c r="Q27" i="132"/>
  <c r="Q20" i="132"/>
  <c r="T28" i="132"/>
  <c r="Q12" i="132"/>
  <c r="S20" i="132"/>
  <c r="Q19" i="129"/>
  <c r="U10" i="129"/>
  <c r="R10" i="129"/>
  <c r="Q26" i="132"/>
  <c r="W26" i="129"/>
  <c r="T26" i="132"/>
  <c r="Q7" i="129"/>
  <c r="O8" i="129" s="1"/>
  <c r="H8" i="129" s="1"/>
  <c r="I8" i="129" s="1"/>
  <c r="AF21" i="95" s="1"/>
  <c r="V10" i="134"/>
  <c r="Q10" i="129"/>
  <c r="V28" i="132"/>
  <c r="R11" i="129"/>
  <c r="R9" i="133"/>
  <c r="Q20" i="129"/>
  <c r="O21" i="129"/>
  <c r="H21" i="129" s="1"/>
  <c r="I21" i="129" s="1"/>
  <c r="AF24" i="95" s="1"/>
  <c r="S19" i="129"/>
  <c r="O22" i="129"/>
  <c r="H22" i="129" s="1"/>
  <c r="I22" i="129" s="1"/>
  <c r="AF6" i="95" s="1"/>
  <c r="T10" i="129"/>
  <c r="W17" i="132"/>
  <c r="S28" i="132"/>
  <c r="V7" i="134"/>
  <c r="Q13" i="129"/>
  <c r="S10" i="129"/>
  <c r="R28" i="132"/>
  <c r="U23" i="132"/>
  <c r="O13" i="129"/>
  <c r="H13" i="129" s="1"/>
  <c r="I13" i="129" s="1"/>
  <c r="AF20" i="95" s="1"/>
  <c r="Q11" i="129"/>
  <c r="S14" i="130"/>
  <c r="V26" i="131"/>
  <c r="R26" i="132"/>
  <c r="X26" i="132"/>
  <c r="R11" i="134"/>
  <c r="R13" i="134"/>
  <c r="R16" i="129"/>
  <c r="T21" i="130"/>
  <c r="R11" i="132"/>
  <c r="W29" i="132"/>
  <c r="Q11" i="132"/>
  <c r="S10" i="132"/>
  <c r="W28" i="132"/>
  <c r="X28" i="132"/>
  <c r="V29" i="132"/>
  <c r="R10" i="134"/>
  <c r="T19" i="132"/>
  <c r="S11" i="132"/>
  <c r="R16" i="134"/>
  <c r="W26" i="132"/>
  <c r="S19" i="132"/>
  <c r="U10" i="134"/>
  <c r="R26" i="129"/>
  <c r="W27" i="132"/>
  <c r="T26" i="130"/>
  <c r="V26" i="132"/>
  <c r="R12" i="132"/>
  <c r="V17" i="132"/>
  <c r="Q26" i="134"/>
  <c r="Q23" i="132"/>
  <c r="T10" i="132"/>
  <c r="S21" i="132"/>
  <c r="R19" i="132"/>
  <c r="Q13" i="132"/>
  <c r="U19" i="132"/>
  <c r="Q19" i="134"/>
  <c r="Q28" i="132"/>
  <c r="X17" i="132"/>
  <c r="X7" i="132"/>
  <c r="Q19" i="132"/>
  <c r="Q16" i="134"/>
  <c r="R27" i="132"/>
  <c r="U26" i="132"/>
  <c r="X23" i="132"/>
  <c r="U12" i="134"/>
  <c r="X27" i="129"/>
  <c r="X7" i="129"/>
  <c r="S23" i="132"/>
  <c r="X12" i="134"/>
  <c r="V10" i="132"/>
  <c r="T12" i="134"/>
  <c r="X27" i="132"/>
  <c r="S12" i="134"/>
  <c r="U7" i="134"/>
  <c r="S10" i="134"/>
  <c r="T16" i="134"/>
  <c r="U18" i="134"/>
  <c r="T18" i="134"/>
  <c r="S18" i="134"/>
  <c r="R18" i="134"/>
  <c r="Q18" i="134"/>
  <c r="V18" i="134"/>
  <c r="X18" i="134"/>
  <c r="W18" i="134"/>
  <c r="W16" i="134"/>
  <c r="Q17" i="134"/>
  <c r="R29" i="134"/>
  <c r="Q29" i="134"/>
  <c r="S29" i="134"/>
  <c r="X29" i="134"/>
  <c r="W29" i="134"/>
  <c r="V29" i="134"/>
  <c r="U29" i="134"/>
  <c r="T29" i="134"/>
  <c r="U26" i="134"/>
  <c r="S13" i="134"/>
  <c r="U11" i="134"/>
  <c r="X14" i="134"/>
  <c r="W14" i="134"/>
  <c r="V14" i="134"/>
  <c r="U14" i="134"/>
  <c r="T14" i="134"/>
  <c r="S14" i="134"/>
  <c r="R14" i="134"/>
  <c r="Q14" i="134"/>
  <c r="U13" i="134"/>
  <c r="W11" i="134"/>
  <c r="T13" i="134"/>
  <c r="V11" i="134"/>
  <c r="R17" i="134"/>
  <c r="X24" i="134"/>
  <c r="W24" i="134"/>
  <c r="V24" i="134"/>
  <c r="U24" i="134"/>
  <c r="T24" i="134"/>
  <c r="S24" i="134"/>
  <c r="R24" i="134"/>
  <c r="Q24" i="134"/>
  <c r="S16" i="134"/>
  <c r="V25" i="134"/>
  <c r="U25" i="134"/>
  <c r="T25" i="134"/>
  <c r="S25" i="134"/>
  <c r="R25" i="134"/>
  <c r="Q25" i="134"/>
  <c r="X25" i="134"/>
  <c r="W25" i="134"/>
  <c r="W13" i="134"/>
  <c r="S17" i="134"/>
  <c r="S20" i="134"/>
  <c r="R20" i="134"/>
  <c r="Q20" i="134"/>
  <c r="X19" i="134"/>
  <c r="V19" i="134"/>
  <c r="S19" i="134"/>
  <c r="R19" i="134"/>
  <c r="X20" i="134"/>
  <c r="W20" i="134"/>
  <c r="T20" i="134"/>
  <c r="V20" i="134"/>
  <c r="U20" i="134"/>
  <c r="S11" i="134"/>
  <c r="T27" i="134"/>
  <c r="S27" i="134"/>
  <c r="R27" i="134"/>
  <c r="U27" i="134"/>
  <c r="Q27" i="134"/>
  <c r="X27" i="134"/>
  <c r="W27" i="134"/>
  <c r="V27" i="134"/>
  <c r="V9" i="134"/>
  <c r="U9" i="134"/>
  <c r="T9" i="134"/>
  <c r="S9" i="134"/>
  <c r="R9" i="134"/>
  <c r="Q9" i="134"/>
  <c r="W9" i="134"/>
  <c r="X9" i="134"/>
  <c r="V13" i="134"/>
  <c r="V17" i="134"/>
  <c r="T19" i="134"/>
  <c r="V16" i="134"/>
  <c r="T7" i="134"/>
  <c r="S7" i="134"/>
  <c r="R7" i="134"/>
  <c r="X8" i="134"/>
  <c r="W8" i="134"/>
  <c r="V8" i="134"/>
  <c r="U8" i="134"/>
  <c r="T8" i="134"/>
  <c r="S8" i="134"/>
  <c r="R8" i="134"/>
  <c r="Q8" i="134"/>
  <c r="W26" i="134"/>
  <c r="T26" i="134"/>
  <c r="X11" i="134"/>
  <c r="W17" i="134"/>
  <c r="X16" i="134"/>
  <c r="V12" i="134"/>
  <c r="W7" i="134"/>
  <c r="T10" i="134"/>
  <c r="X17" i="134"/>
  <c r="R12" i="134"/>
  <c r="X28" i="134"/>
  <c r="W28" i="134"/>
  <c r="V28" i="134"/>
  <c r="U28" i="134"/>
  <c r="T28" i="134"/>
  <c r="S28" i="134"/>
  <c r="R28" i="134"/>
  <c r="Q28" i="134"/>
  <c r="X26" i="134"/>
  <c r="X21" i="134"/>
  <c r="W21" i="134"/>
  <c r="V21" i="134"/>
  <c r="U21" i="134"/>
  <c r="T21" i="134"/>
  <c r="S21" i="134"/>
  <c r="R21" i="134"/>
  <c r="Q21" i="134"/>
  <c r="Q15" i="134"/>
  <c r="X15" i="134"/>
  <c r="W15" i="134"/>
  <c r="V15" i="134"/>
  <c r="U15" i="134"/>
  <c r="T15" i="134"/>
  <c r="S15" i="134"/>
  <c r="R15" i="134"/>
  <c r="X10" i="134"/>
  <c r="V26" i="134"/>
  <c r="X23" i="134"/>
  <c r="W23" i="134"/>
  <c r="V23" i="134"/>
  <c r="U23" i="134"/>
  <c r="T23" i="134"/>
  <c r="S23" i="134"/>
  <c r="R23" i="134"/>
  <c r="Q23" i="134"/>
  <c r="W12" i="134"/>
  <c r="X7" i="134"/>
  <c r="T17" i="134"/>
  <c r="U17" i="134"/>
  <c r="U16" i="134"/>
  <c r="W10" i="134"/>
  <c r="S26" i="134"/>
  <c r="Q22" i="134"/>
  <c r="X22" i="134"/>
  <c r="W22" i="134"/>
  <c r="R22" i="134"/>
  <c r="V22" i="134"/>
  <c r="U22" i="134"/>
  <c r="T22" i="134"/>
  <c r="S22" i="134"/>
  <c r="U19" i="134"/>
  <c r="X13" i="134"/>
  <c r="T11" i="134"/>
  <c r="W19" i="134"/>
  <c r="U9" i="133"/>
  <c r="U18" i="133"/>
  <c r="T18" i="133"/>
  <c r="S18" i="133"/>
  <c r="R18" i="133"/>
  <c r="Q18" i="133"/>
  <c r="V18" i="133"/>
  <c r="X18" i="133"/>
  <c r="W18" i="133"/>
  <c r="U19" i="133"/>
  <c r="X19" i="133"/>
  <c r="S19" i="133"/>
  <c r="W19" i="133"/>
  <c r="V19" i="133"/>
  <c r="R19" i="133"/>
  <c r="Q19" i="133"/>
  <c r="T19" i="133"/>
  <c r="X9" i="133"/>
  <c r="Q17" i="133"/>
  <c r="T27" i="133"/>
  <c r="S27" i="133"/>
  <c r="R27" i="133"/>
  <c r="Q27" i="133"/>
  <c r="U27" i="133"/>
  <c r="X27" i="133"/>
  <c r="W27" i="133"/>
  <c r="V27" i="133"/>
  <c r="U17" i="133"/>
  <c r="W8" i="133"/>
  <c r="X8" i="133"/>
  <c r="V8" i="133"/>
  <c r="U8" i="133"/>
  <c r="T8" i="133"/>
  <c r="S8" i="133"/>
  <c r="R8" i="133"/>
  <c r="Q8" i="133"/>
  <c r="R17" i="133"/>
  <c r="T16" i="133"/>
  <c r="T11" i="133"/>
  <c r="S11" i="133"/>
  <c r="R11" i="133"/>
  <c r="Q11" i="133"/>
  <c r="X11" i="133"/>
  <c r="U11" i="133"/>
  <c r="W11" i="133"/>
  <c r="V11" i="133"/>
  <c r="S17" i="133"/>
  <c r="U16" i="133"/>
  <c r="X23" i="133"/>
  <c r="Q23" i="133"/>
  <c r="W23" i="133"/>
  <c r="V23" i="133"/>
  <c r="U23" i="133"/>
  <c r="T23" i="133"/>
  <c r="S23" i="133"/>
  <c r="R23" i="133"/>
  <c r="T17" i="133"/>
  <c r="X17" i="133"/>
  <c r="R29" i="133"/>
  <c r="Q29" i="133"/>
  <c r="X29" i="133"/>
  <c r="W29" i="133"/>
  <c r="V29" i="133"/>
  <c r="S29" i="133"/>
  <c r="U29" i="133"/>
  <c r="T29" i="133"/>
  <c r="X16" i="133"/>
  <c r="V9" i="133"/>
  <c r="R28" i="133"/>
  <c r="S28" i="133"/>
  <c r="X28" i="133"/>
  <c r="W28" i="133"/>
  <c r="T28" i="133"/>
  <c r="V28" i="133"/>
  <c r="U28" i="133"/>
  <c r="Q28" i="133"/>
  <c r="T12" i="133"/>
  <c r="R12" i="133"/>
  <c r="X12" i="133"/>
  <c r="W12" i="133"/>
  <c r="S12" i="133"/>
  <c r="V12" i="133"/>
  <c r="U12" i="133"/>
  <c r="Q12" i="133"/>
  <c r="S20" i="133"/>
  <c r="R20" i="133"/>
  <c r="Q20" i="133"/>
  <c r="X20" i="133"/>
  <c r="W20" i="133"/>
  <c r="T20" i="133"/>
  <c r="V20" i="133"/>
  <c r="U20" i="133"/>
  <c r="X24" i="133"/>
  <c r="W24" i="133"/>
  <c r="U24" i="133"/>
  <c r="V24" i="133"/>
  <c r="T24" i="133"/>
  <c r="S24" i="133"/>
  <c r="R24" i="133"/>
  <c r="Q24" i="133"/>
  <c r="V16" i="133"/>
  <c r="X7" i="133"/>
  <c r="Q7" i="133"/>
  <c r="W7" i="133"/>
  <c r="U7" i="133"/>
  <c r="V7" i="133"/>
  <c r="T7" i="133"/>
  <c r="S7" i="133"/>
  <c r="R7" i="133"/>
  <c r="T9" i="133"/>
  <c r="R14" i="133"/>
  <c r="X14" i="133"/>
  <c r="W14" i="133"/>
  <c r="V14" i="133"/>
  <c r="U14" i="133"/>
  <c r="Q14" i="133"/>
  <c r="T14" i="133"/>
  <c r="S14" i="133"/>
  <c r="V17" i="133"/>
  <c r="S9" i="133"/>
  <c r="W17" i="133"/>
  <c r="Q22" i="133"/>
  <c r="X22" i="133"/>
  <c r="W22" i="133"/>
  <c r="V22" i="133"/>
  <c r="U22" i="133"/>
  <c r="R22" i="133"/>
  <c r="T22" i="133"/>
  <c r="S22" i="133"/>
  <c r="W16" i="133"/>
  <c r="S16" i="133"/>
  <c r="V10" i="133"/>
  <c r="U10" i="133"/>
  <c r="T10" i="133"/>
  <c r="X10" i="133"/>
  <c r="W10" i="133"/>
  <c r="S10" i="133"/>
  <c r="R10" i="133"/>
  <c r="Q10" i="133"/>
  <c r="V25" i="133"/>
  <c r="U25" i="133"/>
  <c r="T25" i="133"/>
  <c r="S25" i="133"/>
  <c r="R25" i="133"/>
  <c r="Q25" i="133"/>
  <c r="W25" i="133"/>
  <c r="X25" i="133"/>
  <c r="R16" i="133"/>
  <c r="X15" i="133"/>
  <c r="W15" i="133"/>
  <c r="V15" i="133"/>
  <c r="U15" i="133"/>
  <c r="T15" i="133"/>
  <c r="Q15" i="133"/>
  <c r="S15" i="133"/>
  <c r="R15" i="133"/>
  <c r="S21" i="133"/>
  <c r="R21" i="133"/>
  <c r="Q21" i="133"/>
  <c r="X21" i="133"/>
  <c r="W21" i="133"/>
  <c r="V21" i="133"/>
  <c r="U21" i="133"/>
  <c r="T21" i="133"/>
  <c r="V26" i="133"/>
  <c r="U26" i="133"/>
  <c r="X26" i="133"/>
  <c r="W26" i="133"/>
  <c r="S26" i="133"/>
  <c r="R26" i="133"/>
  <c r="Q26" i="133"/>
  <c r="T26" i="133"/>
  <c r="R13" i="133"/>
  <c r="Q13" i="133"/>
  <c r="X13" i="133"/>
  <c r="W13" i="133"/>
  <c r="V13" i="133"/>
  <c r="S13" i="133"/>
  <c r="U13" i="133"/>
  <c r="T13" i="133"/>
  <c r="W9" i="133"/>
  <c r="T27" i="132"/>
  <c r="V27" i="132"/>
  <c r="U27" i="132"/>
  <c r="Q17" i="132"/>
  <c r="X13" i="132"/>
  <c r="W11" i="132"/>
  <c r="W21" i="132"/>
  <c r="Q7" i="132"/>
  <c r="R17" i="132"/>
  <c r="U14" i="132"/>
  <c r="S27" i="132"/>
  <c r="S26" i="132"/>
  <c r="W23" i="132"/>
  <c r="U21" i="132"/>
  <c r="U10" i="132"/>
  <c r="W19" i="132"/>
  <c r="W16" i="132"/>
  <c r="V16" i="132"/>
  <c r="U16" i="132"/>
  <c r="T16" i="132"/>
  <c r="S16" i="132"/>
  <c r="R16" i="132"/>
  <c r="Q16" i="132"/>
  <c r="X16" i="132"/>
  <c r="V25" i="132"/>
  <c r="U25" i="132"/>
  <c r="R25" i="132"/>
  <c r="T25" i="132"/>
  <c r="S25" i="132"/>
  <c r="W25" i="132"/>
  <c r="Q25" i="132"/>
  <c r="X25" i="132"/>
  <c r="V23" i="132"/>
  <c r="X10" i="132"/>
  <c r="T22" i="132"/>
  <c r="T7" i="132"/>
  <c r="U7" i="132"/>
  <c r="R7" i="132"/>
  <c r="S7" i="132"/>
  <c r="X8" i="132"/>
  <c r="U8" i="132"/>
  <c r="W8" i="132"/>
  <c r="S8" i="132"/>
  <c r="V8" i="132"/>
  <c r="T8" i="132"/>
  <c r="R8" i="132"/>
  <c r="Q8" i="132"/>
  <c r="W7" i="132"/>
  <c r="S13" i="132"/>
  <c r="T14" i="132"/>
  <c r="V12" i="132"/>
  <c r="S14" i="132"/>
  <c r="U12" i="132"/>
  <c r="R15" i="132"/>
  <c r="X15" i="132"/>
  <c r="V15" i="132"/>
  <c r="W15" i="132"/>
  <c r="U15" i="132"/>
  <c r="T15" i="132"/>
  <c r="V13" i="132"/>
  <c r="S15" i="132"/>
  <c r="T13" i="132"/>
  <c r="Q15" i="132"/>
  <c r="U11" i="132"/>
  <c r="V19" i="132"/>
  <c r="Q14" i="132"/>
  <c r="V20" i="132"/>
  <c r="X12" i="132"/>
  <c r="W14" i="132"/>
  <c r="S12" i="132"/>
  <c r="U13" i="132"/>
  <c r="X19" i="132"/>
  <c r="W12" i="132"/>
  <c r="U18" i="132"/>
  <c r="R18" i="132"/>
  <c r="T18" i="132"/>
  <c r="S18" i="132"/>
  <c r="Q18" i="132"/>
  <c r="V18" i="132"/>
  <c r="X18" i="132"/>
  <c r="W18" i="132"/>
  <c r="S17" i="132"/>
  <c r="X14" i="132"/>
  <c r="V7" i="132"/>
  <c r="V9" i="132"/>
  <c r="R9" i="132"/>
  <c r="Q9" i="132"/>
  <c r="U9" i="132"/>
  <c r="T9" i="132"/>
  <c r="S9" i="132"/>
  <c r="X9" i="132"/>
  <c r="W9" i="132"/>
  <c r="V11" i="132"/>
  <c r="W22" i="132"/>
  <c r="X21" i="132"/>
  <c r="V14" i="132"/>
  <c r="X11" i="132"/>
  <c r="T11" i="132"/>
  <c r="R14" i="132"/>
  <c r="T17" i="132"/>
  <c r="R13" i="132"/>
  <c r="W13" i="132"/>
  <c r="R22" i="132"/>
  <c r="T23" i="132"/>
  <c r="V21" i="132"/>
  <c r="R23" i="132"/>
  <c r="T21" i="132"/>
  <c r="X24" i="132"/>
  <c r="W24" i="132"/>
  <c r="T24" i="132"/>
  <c r="X20" i="132"/>
  <c r="V24" i="132"/>
  <c r="U24" i="132"/>
  <c r="V22" i="132"/>
  <c r="S24" i="132"/>
  <c r="W20" i="132"/>
  <c r="R24" i="132"/>
  <c r="Q24" i="132"/>
  <c r="S22" i="132"/>
  <c r="U20" i="132"/>
  <c r="T20" i="132"/>
  <c r="T12" i="132"/>
  <c r="X22" i="132"/>
  <c r="U17" i="132"/>
  <c r="W10" i="132"/>
  <c r="W16" i="131"/>
  <c r="S25" i="131"/>
  <c r="T10" i="131"/>
  <c r="W8" i="131"/>
  <c r="V8" i="131"/>
  <c r="X8" i="131"/>
  <c r="U8" i="131"/>
  <c r="T8" i="131"/>
  <c r="S8" i="131"/>
  <c r="R8" i="131"/>
  <c r="Q8" i="131"/>
  <c r="X25" i="131"/>
  <c r="W26" i="131"/>
  <c r="U18" i="131"/>
  <c r="S18" i="131"/>
  <c r="R18" i="131"/>
  <c r="Q18" i="131"/>
  <c r="T18" i="131"/>
  <c r="X18" i="131"/>
  <c r="W18" i="131"/>
  <c r="V18" i="131"/>
  <c r="X16" i="131"/>
  <c r="X23" i="131"/>
  <c r="V23" i="131"/>
  <c r="Q23" i="131"/>
  <c r="W23" i="131"/>
  <c r="T23" i="131"/>
  <c r="U23" i="131"/>
  <c r="S23" i="131"/>
  <c r="R23" i="131"/>
  <c r="U16" i="131"/>
  <c r="S17" i="131"/>
  <c r="X17" i="131"/>
  <c r="R29" i="131"/>
  <c r="Q29" i="131"/>
  <c r="X29" i="131"/>
  <c r="W29" i="131"/>
  <c r="V29" i="131"/>
  <c r="U29" i="131"/>
  <c r="T29" i="131"/>
  <c r="S29" i="131"/>
  <c r="W12" i="131"/>
  <c r="S12" i="131"/>
  <c r="V12" i="131"/>
  <c r="R12" i="131"/>
  <c r="X12" i="131"/>
  <c r="T12" i="131"/>
  <c r="U12" i="131"/>
  <c r="Q12" i="131"/>
  <c r="T27" i="131"/>
  <c r="R27" i="131"/>
  <c r="S27" i="131"/>
  <c r="T26" i="131"/>
  <c r="Q27" i="131"/>
  <c r="W25" i="131"/>
  <c r="X27" i="131"/>
  <c r="W27" i="131"/>
  <c r="V27" i="131"/>
  <c r="U27" i="131"/>
  <c r="R13" i="131"/>
  <c r="Q13" i="131"/>
  <c r="X13" i="131"/>
  <c r="S13" i="131"/>
  <c r="W13" i="131"/>
  <c r="V13" i="131"/>
  <c r="U13" i="131"/>
  <c r="T13" i="131"/>
  <c r="T11" i="131"/>
  <c r="R11" i="131"/>
  <c r="Q11" i="131"/>
  <c r="S11" i="131"/>
  <c r="U11" i="131"/>
  <c r="X11" i="131"/>
  <c r="W11" i="131"/>
  <c r="V11" i="131"/>
  <c r="V10" i="131"/>
  <c r="Q17" i="131"/>
  <c r="S10" i="131"/>
  <c r="X7" i="131"/>
  <c r="V7" i="131"/>
  <c r="U7" i="131"/>
  <c r="W7" i="131"/>
  <c r="S7" i="131"/>
  <c r="R7" i="131"/>
  <c r="T7" i="131"/>
  <c r="Q7" i="131"/>
  <c r="T17" i="131"/>
  <c r="Q22" i="131"/>
  <c r="X22" i="131"/>
  <c r="W22" i="131"/>
  <c r="V22" i="131"/>
  <c r="U22" i="131"/>
  <c r="T22" i="131"/>
  <c r="S22" i="131"/>
  <c r="R22" i="131"/>
  <c r="S16" i="131"/>
  <c r="U17" i="131"/>
  <c r="V17" i="131"/>
  <c r="U25" i="131"/>
  <c r="X26" i="131"/>
  <c r="X21" i="131"/>
  <c r="V21" i="131"/>
  <c r="S21" i="131"/>
  <c r="R21" i="131"/>
  <c r="Q21" i="131"/>
  <c r="W21" i="131"/>
  <c r="U21" i="131"/>
  <c r="T21" i="131"/>
  <c r="X24" i="131"/>
  <c r="W24" i="131"/>
  <c r="V24" i="131"/>
  <c r="U24" i="131"/>
  <c r="T24" i="131"/>
  <c r="S24" i="131"/>
  <c r="R24" i="131"/>
  <c r="Q24" i="131"/>
  <c r="Q10" i="131"/>
  <c r="V25" i="131"/>
  <c r="R25" i="131"/>
  <c r="X19" i="131"/>
  <c r="T19" i="131"/>
  <c r="U19" i="131"/>
  <c r="S19" i="131"/>
  <c r="W19" i="131"/>
  <c r="V19" i="131"/>
  <c r="R19" i="131"/>
  <c r="Q19" i="131"/>
  <c r="W10" i="131"/>
  <c r="X10" i="131"/>
  <c r="S26" i="131"/>
  <c r="U10" i="131"/>
  <c r="T25" i="131"/>
  <c r="R17" i="131"/>
  <c r="R16" i="131"/>
  <c r="X15" i="131"/>
  <c r="W15" i="131"/>
  <c r="V15" i="131"/>
  <c r="Q15" i="131"/>
  <c r="U15" i="131"/>
  <c r="T15" i="131"/>
  <c r="S15" i="131"/>
  <c r="R15" i="131"/>
  <c r="R26" i="131"/>
  <c r="T16" i="131"/>
  <c r="V14" i="131"/>
  <c r="R14" i="131"/>
  <c r="Q14" i="131"/>
  <c r="X14" i="131"/>
  <c r="W14" i="131"/>
  <c r="U14" i="131"/>
  <c r="T14" i="131"/>
  <c r="S14" i="131"/>
  <c r="R10" i="131"/>
  <c r="V9" i="131"/>
  <c r="T9" i="131"/>
  <c r="U9" i="131"/>
  <c r="Q9" i="131"/>
  <c r="S9" i="131"/>
  <c r="R9" i="131"/>
  <c r="X9" i="131"/>
  <c r="W9" i="131"/>
  <c r="Q26" i="131"/>
  <c r="W17" i="131"/>
  <c r="V16" i="131"/>
  <c r="S20" i="131"/>
  <c r="Q20" i="131"/>
  <c r="R20" i="131"/>
  <c r="X20" i="131"/>
  <c r="W20" i="131"/>
  <c r="V20" i="131"/>
  <c r="U20" i="131"/>
  <c r="T20" i="131"/>
  <c r="R28" i="131"/>
  <c r="X28" i="131"/>
  <c r="W28" i="131"/>
  <c r="T28" i="131"/>
  <c r="V28" i="131"/>
  <c r="U28" i="131"/>
  <c r="S28" i="131"/>
  <c r="Q28" i="131"/>
  <c r="U26" i="131"/>
  <c r="U17" i="130"/>
  <c r="R26" i="130"/>
  <c r="S23" i="130"/>
  <c r="V12" i="130"/>
  <c r="Q7" i="130"/>
  <c r="R16" i="130"/>
  <c r="S19" i="130"/>
  <c r="T24" i="130"/>
  <c r="R10" i="130"/>
  <c r="Q26" i="130"/>
  <c r="R14" i="130"/>
  <c r="U12" i="130"/>
  <c r="U19" i="130"/>
  <c r="T10" i="130"/>
  <c r="R12" i="130"/>
  <c r="Q12" i="130"/>
  <c r="V10" i="130"/>
  <c r="Q23" i="130"/>
  <c r="U26" i="130"/>
  <c r="W19" i="130"/>
  <c r="V7" i="130"/>
  <c r="Q10" i="130"/>
  <c r="R21" i="130"/>
  <c r="T12" i="130"/>
  <c r="X26" i="130"/>
  <c r="W26" i="130"/>
  <c r="X23" i="130"/>
  <c r="V23" i="130"/>
  <c r="V19" i="130"/>
  <c r="S26" i="130"/>
  <c r="U23" i="130"/>
  <c r="T14" i="130"/>
  <c r="W8" i="130"/>
  <c r="U16" i="130"/>
  <c r="W17" i="130"/>
  <c r="T17" i="130"/>
  <c r="W21" i="130"/>
  <c r="X19" i="130"/>
  <c r="V14" i="130"/>
  <c r="X12" i="130"/>
  <c r="T11" i="130"/>
  <c r="S11" i="130"/>
  <c r="R11" i="130"/>
  <c r="Q11" i="130"/>
  <c r="X11" i="130"/>
  <c r="U11" i="130"/>
  <c r="W11" i="130"/>
  <c r="V11" i="130"/>
  <c r="S17" i="130"/>
  <c r="U7" i="130"/>
  <c r="V8" i="130"/>
  <c r="S10" i="130"/>
  <c r="X28" i="130"/>
  <c r="W28" i="130"/>
  <c r="V28" i="130"/>
  <c r="U28" i="130"/>
  <c r="R28" i="130"/>
  <c r="T28" i="130"/>
  <c r="S28" i="130"/>
  <c r="Q28" i="130"/>
  <c r="R29" i="130"/>
  <c r="Q29" i="130"/>
  <c r="S29" i="130"/>
  <c r="X29" i="130"/>
  <c r="W29" i="130"/>
  <c r="V29" i="130"/>
  <c r="U29" i="130"/>
  <c r="T29" i="130"/>
  <c r="U8" i="130"/>
  <c r="V25" i="130"/>
  <c r="U25" i="130"/>
  <c r="T25" i="130"/>
  <c r="S25" i="130"/>
  <c r="R25" i="130"/>
  <c r="Q25" i="130"/>
  <c r="W25" i="130"/>
  <c r="X25" i="130"/>
  <c r="X21" i="130"/>
  <c r="R24" i="130"/>
  <c r="T23" i="130"/>
  <c r="T8" i="130"/>
  <c r="S24" i="130"/>
  <c r="W10" i="130"/>
  <c r="R13" i="130"/>
  <c r="Q13" i="130"/>
  <c r="W13" i="130"/>
  <c r="V13" i="130"/>
  <c r="S13" i="130"/>
  <c r="X13" i="130"/>
  <c r="U13" i="130"/>
  <c r="T13" i="130"/>
  <c r="S12" i="130"/>
  <c r="X24" i="130"/>
  <c r="V9" i="130"/>
  <c r="X7" i="130"/>
  <c r="U9" i="130"/>
  <c r="W7" i="130"/>
  <c r="T9" i="130"/>
  <c r="X9" i="130"/>
  <c r="S9" i="130"/>
  <c r="R9" i="130"/>
  <c r="Q9" i="130"/>
  <c r="R8" i="130"/>
  <c r="Q8" i="130"/>
  <c r="W9" i="130"/>
  <c r="U18" i="130"/>
  <c r="W16" i="130"/>
  <c r="T18" i="130"/>
  <c r="S18" i="130"/>
  <c r="R18" i="130"/>
  <c r="Q18" i="130"/>
  <c r="X18" i="130"/>
  <c r="V18" i="130"/>
  <c r="X16" i="130"/>
  <c r="Q17" i="130"/>
  <c r="W18" i="130"/>
  <c r="Q22" i="130"/>
  <c r="Q21" i="130"/>
  <c r="X22" i="130"/>
  <c r="R22" i="130"/>
  <c r="W22" i="130"/>
  <c r="V22" i="130"/>
  <c r="U22" i="130"/>
  <c r="T22" i="130"/>
  <c r="S22" i="130"/>
  <c r="X17" i="130"/>
  <c r="V16" i="130"/>
  <c r="T16" i="130"/>
  <c r="U21" i="130"/>
  <c r="W14" i="130"/>
  <c r="S20" i="130"/>
  <c r="R20" i="130"/>
  <c r="Q20" i="130"/>
  <c r="R19" i="130"/>
  <c r="T20" i="130"/>
  <c r="X20" i="130"/>
  <c r="Q19" i="130"/>
  <c r="W20" i="130"/>
  <c r="V20" i="130"/>
  <c r="U20" i="130"/>
  <c r="X8" i="130"/>
  <c r="V21" i="130"/>
  <c r="X10" i="130"/>
  <c r="R17" i="130"/>
  <c r="T19" i="130"/>
  <c r="S16" i="130"/>
  <c r="S7" i="130"/>
  <c r="V17" i="130"/>
  <c r="S8" i="130"/>
  <c r="U24" i="130"/>
  <c r="X14" i="130"/>
  <c r="W15" i="130"/>
  <c r="Q15" i="130"/>
  <c r="S15" i="130"/>
  <c r="X15" i="130"/>
  <c r="V15" i="130"/>
  <c r="T15" i="130"/>
  <c r="U15" i="130"/>
  <c r="R15" i="130"/>
  <c r="U14" i="130"/>
  <c r="T27" i="130"/>
  <c r="S27" i="130"/>
  <c r="R27" i="130"/>
  <c r="Q27" i="130"/>
  <c r="X27" i="130"/>
  <c r="W27" i="130"/>
  <c r="U27" i="130"/>
  <c r="V27" i="130"/>
  <c r="V26" i="130"/>
  <c r="Q14" i="130"/>
  <c r="W24" i="130"/>
  <c r="W12" i="130"/>
  <c r="R7" i="130"/>
  <c r="T7" i="130"/>
  <c r="R23" i="130"/>
  <c r="S21" i="130"/>
  <c r="U10" i="130"/>
  <c r="W23" i="130"/>
  <c r="V24" i="130"/>
  <c r="S27" i="129"/>
  <c r="V16" i="129"/>
  <c r="V26" i="129"/>
  <c r="U16" i="129"/>
  <c r="X13" i="129"/>
  <c r="R20" i="129"/>
  <c r="V23" i="129"/>
  <c r="T27" i="129"/>
  <c r="V17" i="129"/>
  <c r="T26" i="129"/>
  <c r="Q21" i="129"/>
  <c r="S20" i="129"/>
  <c r="W17" i="129"/>
  <c r="X17" i="129"/>
  <c r="X14" i="129"/>
  <c r="U18" i="129"/>
  <c r="R18" i="129"/>
  <c r="W18" i="129"/>
  <c r="T18" i="129"/>
  <c r="Q18" i="129"/>
  <c r="S18" i="129"/>
  <c r="V18" i="129"/>
  <c r="X18" i="129"/>
  <c r="X19" i="129"/>
  <c r="Q22" i="129"/>
  <c r="X20" i="129"/>
  <c r="S22" i="129"/>
  <c r="T21" i="129"/>
  <c r="X22" i="129"/>
  <c r="U20" i="129"/>
  <c r="T20" i="129"/>
  <c r="W22" i="129"/>
  <c r="V22" i="129"/>
  <c r="R22" i="129"/>
  <c r="U22" i="129"/>
  <c r="W20" i="129"/>
  <c r="T22" i="129"/>
  <c r="V20" i="129"/>
  <c r="R14" i="129"/>
  <c r="T11" i="129"/>
  <c r="T16" i="129"/>
  <c r="T23" i="129"/>
  <c r="T12" i="129"/>
  <c r="X23" i="129"/>
  <c r="V14" i="129"/>
  <c r="S8" i="129"/>
  <c r="X8" i="129"/>
  <c r="W8" i="129"/>
  <c r="V8" i="129"/>
  <c r="U8" i="129"/>
  <c r="T8" i="129"/>
  <c r="Q8" i="129"/>
  <c r="R8" i="129"/>
  <c r="V21" i="129"/>
  <c r="V10" i="129"/>
  <c r="W21" i="129"/>
  <c r="X26" i="129"/>
  <c r="V9" i="129"/>
  <c r="U9" i="129"/>
  <c r="X9" i="129"/>
  <c r="T9" i="129"/>
  <c r="S9" i="129"/>
  <c r="R9" i="129"/>
  <c r="Q9" i="129"/>
  <c r="W9" i="129"/>
  <c r="W23" i="129"/>
  <c r="U19" i="129"/>
  <c r="S23" i="129"/>
  <c r="X10" i="129"/>
  <c r="V25" i="129"/>
  <c r="U25" i="129"/>
  <c r="S25" i="129"/>
  <c r="R25" i="129"/>
  <c r="T25" i="129"/>
  <c r="Q25" i="129"/>
  <c r="X25" i="129"/>
  <c r="W25" i="129"/>
  <c r="R21" i="129"/>
  <c r="S14" i="129"/>
  <c r="R27" i="129"/>
  <c r="V12" i="129"/>
  <c r="T19" i="129"/>
  <c r="W11" i="129"/>
  <c r="S17" i="129"/>
  <c r="Q23" i="129"/>
  <c r="W7" i="129"/>
  <c r="S21" i="129"/>
  <c r="X28" i="129"/>
  <c r="U27" i="129"/>
  <c r="W28" i="129"/>
  <c r="V28" i="129"/>
  <c r="U28" i="129"/>
  <c r="T28" i="129"/>
  <c r="S28" i="129"/>
  <c r="R28" i="129"/>
  <c r="V27" i="129"/>
  <c r="Q28" i="129"/>
  <c r="V7" i="129"/>
  <c r="U23" i="129"/>
  <c r="W27" i="129"/>
  <c r="Q27" i="129"/>
  <c r="S16" i="129"/>
  <c r="W14" i="129"/>
  <c r="U14" i="129"/>
  <c r="T14" i="129"/>
  <c r="U26" i="129"/>
  <c r="R13" i="129"/>
  <c r="S7" i="129"/>
  <c r="W12" i="129"/>
  <c r="T7" i="129"/>
  <c r="X12" i="129"/>
  <c r="V19" i="129"/>
  <c r="X11" i="129"/>
  <c r="R17" i="129"/>
  <c r="U12" i="129"/>
  <c r="W10" i="129"/>
  <c r="Q14" i="129"/>
  <c r="T17" i="129"/>
  <c r="Q24" i="129"/>
  <c r="R23" i="129"/>
  <c r="T24" i="129"/>
  <c r="X24" i="129"/>
  <c r="W24" i="129"/>
  <c r="V24" i="129"/>
  <c r="U24" i="129"/>
  <c r="S24" i="129"/>
  <c r="R24" i="129"/>
  <c r="U15" i="129"/>
  <c r="V11" i="129"/>
  <c r="Q15" i="129"/>
  <c r="U13" i="129"/>
  <c r="U11" i="129"/>
  <c r="W13" i="129"/>
  <c r="R15" i="129"/>
  <c r="X15" i="129"/>
  <c r="W15" i="129"/>
  <c r="V15" i="129"/>
  <c r="V13" i="129"/>
  <c r="S13" i="129"/>
  <c r="T15" i="129"/>
  <c r="S15" i="129"/>
  <c r="T13" i="129"/>
  <c r="U7" i="129"/>
  <c r="R29" i="129"/>
  <c r="T29" i="129"/>
  <c r="Q29" i="129"/>
  <c r="S29" i="129"/>
  <c r="X29" i="129"/>
  <c r="W29" i="129"/>
  <c r="V29" i="129"/>
  <c r="U29" i="129"/>
  <c r="X16" i="129"/>
  <c r="Q17" i="129"/>
  <c r="W19" i="129"/>
  <c r="R7" i="129"/>
  <c r="X21" i="129"/>
  <c r="U21" i="129"/>
  <c r="S12" i="129"/>
  <c r="S26" i="129"/>
  <c r="U17" i="129"/>
  <c r="W16" i="129"/>
  <c r="AB19" i="4"/>
  <c r="AB17" i="4"/>
  <c r="AB23" i="4"/>
  <c r="AB22" i="4"/>
  <c r="AB26" i="4"/>
  <c r="AB3" i="4"/>
  <c r="AC3" i="4"/>
  <c r="AA15" i="4"/>
  <c r="AA12" i="4"/>
  <c r="AA7" i="4"/>
  <c r="AA16" i="4"/>
  <c r="AA18" i="4"/>
  <c r="AA13" i="4"/>
  <c r="AA21" i="4"/>
  <c r="AA24" i="4"/>
  <c r="AA23" i="4"/>
  <c r="AA25" i="4"/>
  <c r="AA26" i="4"/>
  <c r="AC22" i="95"/>
  <c r="AC17" i="95"/>
  <c r="AC23" i="95"/>
  <c r="AC21" i="95"/>
  <c r="AC26" i="95"/>
  <c r="AB22" i="95"/>
  <c r="AB17" i="95"/>
  <c r="AB23" i="95"/>
  <c r="AB21" i="95"/>
  <c r="AB26" i="95"/>
  <c r="AA16" i="95"/>
  <c r="AA18" i="95"/>
  <c r="AA15" i="95"/>
  <c r="AA7" i="95"/>
  <c r="AA13" i="95"/>
  <c r="AA14" i="95"/>
  <c r="AA20" i="95"/>
  <c r="AA24" i="95"/>
  <c r="AA23" i="95"/>
  <c r="AA25" i="95"/>
  <c r="AA26" i="95"/>
  <c r="AC3" i="95"/>
  <c r="AB3" i="95"/>
  <c r="O18" i="134" l="1"/>
  <c r="H18" i="134" s="1"/>
  <c r="I18" i="134" s="1"/>
  <c r="O17" i="134"/>
  <c r="H17" i="134" s="1"/>
  <c r="I17" i="134" s="1"/>
  <c r="O16" i="134"/>
  <c r="H16" i="134" s="1"/>
  <c r="I16" i="134" s="1"/>
  <c r="AK12" i="95" s="1"/>
  <c r="O15" i="134"/>
  <c r="H15" i="134" s="1"/>
  <c r="I15" i="134" s="1"/>
  <c r="AK8" i="95" s="1"/>
  <c r="O20" i="134"/>
  <c r="H20" i="134" s="1"/>
  <c r="I20" i="134" s="1"/>
  <c r="AK19" i="95" s="1"/>
  <c r="O19" i="134"/>
  <c r="H19" i="134" s="1"/>
  <c r="I19" i="134" s="1"/>
  <c r="AK13" i="95" s="1"/>
  <c r="O12" i="134"/>
  <c r="H12" i="134" s="1"/>
  <c r="I12" i="134" s="1"/>
  <c r="O11" i="134"/>
  <c r="H11" i="134" s="1"/>
  <c r="I11" i="134" s="1"/>
  <c r="AK5" i="95" s="1"/>
  <c r="O10" i="134"/>
  <c r="H10" i="134" s="1"/>
  <c r="I10" i="134" s="1"/>
  <c r="O22" i="134"/>
  <c r="H22" i="134" s="1"/>
  <c r="I22" i="134" s="1"/>
  <c r="O23" i="134"/>
  <c r="H23" i="134" s="1"/>
  <c r="I23" i="134" s="1"/>
  <c r="I14" i="134"/>
  <c r="AK20" i="95" s="1"/>
  <c r="O24" i="131"/>
  <c r="H24" i="131" s="1"/>
  <c r="I24" i="131" s="1"/>
  <c r="AH22" i="95" s="1"/>
  <c r="O25" i="131"/>
  <c r="H25" i="131" s="1"/>
  <c r="I25" i="131" s="1"/>
  <c r="AH6" i="95" s="1"/>
  <c r="O7" i="129"/>
  <c r="H7" i="129" s="1"/>
  <c r="I7" i="129" s="1"/>
  <c r="AF9" i="95" s="1"/>
  <c r="O9" i="132"/>
  <c r="H9" i="132" s="1"/>
  <c r="I9" i="132" s="1"/>
  <c r="AI18" i="95" s="1"/>
  <c r="O8" i="132"/>
  <c r="H8" i="132" s="1"/>
  <c r="I8" i="132" s="1"/>
  <c r="AI14" i="95" s="1"/>
  <c r="O16" i="131"/>
  <c r="H16" i="131" s="1"/>
  <c r="I16" i="131" s="1"/>
  <c r="AH18" i="95" s="1"/>
  <c r="O19" i="131"/>
  <c r="H19" i="131" s="1"/>
  <c r="I19" i="131" s="1"/>
  <c r="AH23" i="95" s="1"/>
  <c r="O21" i="131"/>
  <c r="H21" i="131" s="1"/>
  <c r="I21" i="131" s="1"/>
  <c r="AH20" i="95" s="1"/>
  <c r="O20" i="131"/>
  <c r="H20" i="131" s="1"/>
  <c r="I20" i="131" s="1"/>
  <c r="AH19" i="95" s="1"/>
  <c r="O18" i="131"/>
  <c r="H18" i="131" s="1"/>
  <c r="I18" i="131" s="1"/>
  <c r="AH15" i="95" s="1"/>
  <c r="O17" i="131"/>
  <c r="H17" i="131" s="1"/>
  <c r="I17" i="131" s="1"/>
  <c r="AH12" i="95" s="1"/>
  <c r="O9" i="131"/>
  <c r="H9" i="131" s="1"/>
  <c r="I9" i="131" s="1"/>
  <c r="AH10" i="95" s="1"/>
  <c r="O11" i="131"/>
  <c r="H11" i="131" s="1"/>
  <c r="I11" i="131" s="1"/>
  <c r="AH7" i="95" s="1"/>
  <c r="O10" i="131"/>
  <c r="H10" i="131" s="1"/>
  <c r="I10" i="131" s="1"/>
  <c r="AH14" i="95" s="1"/>
  <c r="O12" i="131"/>
  <c r="H12" i="131" s="1"/>
  <c r="I12" i="131" s="1"/>
  <c r="AH21" i="95" s="1"/>
  <c r="O18" i="132"/>
  <c r="H18" i="132" s="1"/>
  <c r="I18" i="132" s="1"/>
  <c r="AI15" i="95" s="1"/>
  <c r="O19" i="132"/>
  <c r="H19" i="132" s="1"/>
  <c r="I19" i="132" s="1"/>
  <c r="AI10" i="95" s="1"/>
  <c r="O20" i="132"/>
  <c r="H20" i="132" s="1"/>
  <c r="I20" i="132" s="1"/>
  <c r="AI23" i="95" s="1"/>
  <c r="O13" i="131"/>
  <c r="H13" i="131" s="1"/>
  <c r="I13" i="131" s="1"/>
  <c r="AH4" i="95" s="1"/>
  <c r="O15" i="131"/>
  <c r="H15" i="131" s="1"/>
  <c r="I15" i="131" s="1"/>
  <c r="AH5" i="95" s="1"/>
  <c r="O14" i="131"/>
  <c r="H14" i="131" s="1"/>
  <c r="I14" i="131" s="1"/>
  <c r="AH8" i="95" s="1"/>
  <c r="O17" i="132"/>
  <c r="H17" i="132" s="1"/>
  <c r="I17" i="132" s="1"/>
  <c r="AI3" i="95" s="1"/>
  <c r="O15" i="132"/>
  <c r="H15" i="132" s="1"/>
  <c r="I15" i="132" s="1"/>
  <c r="AI8" i="95" s="1"/>
  <c r="O16" i="132"/>
  <c r="H16" i="132" s="1"/>
  <c r="I16" i="132" s="1"/>
  <c r="AI21" i="95" s="1"/>
  <c r="O22" i="131"/>
  <c r="H22" i="131" s="1"/>
  <c r="I22" i="131" s="1"/>
  <c r="AH16" i="95" s="1"/>
  <c r="O23" i="131"/>
  <c r="H23" i="131" s="1"/>
  <c r="I23" i="131" s="1"/>
  <c r="AH3" i="95" s="1"/>
  <c r="O13" i="132"/>
  <c r="H13" i="132" s="1"/>
  <c r="I13" i="132" s="1"/>
  <c r="AI24" i="95" s="1"/>
  <c r="O14" i="132"/>
  <c r="H14" i="132" s="1"/>
  <c r="I14" i="132" s="1"/>
  <c r="AI12" i="95" s="1"/>
  <c r="O15" i="130"/>
  <c r="H15" i="130" s="1"/>
  <c r="I15" i="130" s="1"/>
  <c r="AG9" i="95" s="1"/>
  <c r="O13" i="130"/>
  <c r="H13" i="130" s="1"/>
  <c r="I13" i="130" s="1"/>
  <c r="AG18" i="95" s="1"/>
  <c r="O12" i="130"/>
  <c r="H12" i="130" s="1"/>
  <c r="I12" i="130" s="1"/>
  <c r="AG19" i="95" s="1"/>
  <c r="O14" i="130"/>
  <c r="H14" i="130" s="1"/>
  <c r="I14" i="130" s="1"/>
  <c r="AG10" i="95" s="1"/>
  <c r="O18" i="130"/>
  <c r="H18" i="130" s="1"/>
  <c r="I18" i="130" s="1"/>
  <c r="AG12" i="95" s="1"/>
  <c r="O17" i="130"/>
  <c r="H17" i="130" s="1"/>
  <c r="I17" i="130" s="1"/>
  <c r="AG23" i="95" s="1"/>
  <c r="O11" i="130"/>
  <c r="H11" i="130" s="1"/>
  <c r="I11" i="130" s="1"/>
  <c r="AG3" i="95" s="1"/>
  <c r="O8" i="130"/>
  <c r="H8" i="130" s="1"/>
  <c r="I8" i="130" s="1"/>
  <c r="AG16" i="95" s="1"/>
  <c r="O9" i="130"/>
  <c r="H9" i="130" s="1"/>
  <c r="I9" i="130" s="1"/>
  <c r="AG4" i="95" s="1"/>
  <c r="O10" i="130"/>
  <c r="H10" i="130" s="1"/>
  <c r="I10" i="130" s="1"/>
  <c r="AG21" i="95" s="1"/>
  <c r="O17" i="129"/>
  <c r="H17" i="129" s="1"/>
  <c r="I17" i="129" s="1"/>
  <c r="AF11" i="95" s="1"/>
  <c r="O20" i="129"/>
  <c r="H20" i="129" s="1"/>
  <c r="I20" i="129" s="1"/>
  <c r="AF3" i="95" s="1"/>
  <c r="O19" i="129"/>
  <c r="H19" i="129" s="1"/>
  <c r="I19" i="129" s="1"/>
  <c r="AF18" i="95" s="1"/>
  <c r="O18" i="129"/>
  <c r="H18" i="129" s="1"/>
  <c r="I18" i="129" s="1"/>
  <c r="AF19" i="95" s="1"/>
  <c r="O15" i="129"/>
  <c r="H15" i="129" s="1"/>
  <c r="I15" i="129" s="1"/>
  <c r="AF8" i="95" s="1"/>
  <c r="O16" i="129"/>
  <c r="H16" i="129" s="1"/>
  <c r="I16" i="129" s="1"/>
  <c r="AF17" i="95" s="1"/>
  <c r="O9" i="129"/>
  <c r="H9" i="129" s="1"/>
  <c r="I9" i="129" s="1"/>
  <c r="AF16" i="95" s="1"/>
  <c r="O10" i="129"/>
  <c r="H10" i="129" s="1"/>
  <c r="I10" i="129" s="1"/>
  <c r="AF14" i="95" s="1"/>
  <c r="BM5" i="5"/>
  <c r="BM6" i="5"/>
  <c r="BM9" i="5"/>
  <c r="BM7" i="5"/>
  <c r="BM8" i="5"/>
  <c r="BM16" i="5"/>
  <c r="BM15" i="5"/>
  <c r="BM11" i="5"/>
  <c r="BM14" i="5"/>
  <c r="BM21" i="5"/>
  <c r="BM19" i="5"/>
  <c r="BM17" i="5"/>
  <c r="BM23" i="5"/>
  <c r="BM25" i="5"/>
  <c r="BM24" i="5"/>
  <c r="BM18" i="5"/>
  <c r="BM22" i="5"/>
  <c r="BM26" i="5"/>
  <c r="BK4" i="5"/>
  <c r="BK6" i="5"/>
  <c r="BK7" i="5"/>
  <c r="BK13" i="5"/>
  <c r="BK8" i="5"/>
  <c r="BK12" i="5"/>
  <c r="BK16" i="5"/>
  <c r="BK15" i="5"/>
  <c r="BK11" i="5"/>
  <c r="BK14" i="5"/>
  <c r="BK21" i="5"/>
  <c r="BK20" i="5"/>
  <c r="BK17" i="5"/>
  <c r="BK23" i="5"/>
  <c r="BK25" i="5"/>
  <c r="BK24" i="5"/>
  <c r="BK18" i="5"/>
  <c r="BK22" i="5"/>
  <c r="BK26" i="5"/>
  <c r="BJ5" i="5"/>
  <c r="BJ4" i="5"/>
  <c r="BJ6" i="5"/>
  <c r="BJ9" i="5"/>
  <c r="BJ7" i="5"/>
  <c r="BJ13" i="5"/>
  <c r="BJ8" i="5"/>
  <c r="BJ10" i="5"/>
  <c r="BJ12" i="5"/>
  <c r="BJ16" i="5"/>
  <c r="BJ15" i="5"/>
  <c r="BJ11" i="5"/>
  <c r="BJ14" i="5"/>
  <c r="BJ21" i="5"/>
  <c r="BJ19" i="5"/>
  <c r="BJ20" i="5"/>
  <c r="BJ17" i="5"/>
  <c r="BJ23" i="5"/>
  <c r="BJ25" i="5"/>
  <c r="BJ24" i="5"/>
  <c r="BJ18" i="5"/>
  <c r="BJ22" i="5"/>
  <c r="BJ26" i="5"/>
  <c r="AB3" i="5"/>
  <c r="BK3" i="5" s="1"/>
  <c r="AA3" i="5"/>
  <c r="BJ3" i="5" s="1"/>
  <c r="AK4" i="95" l="1"/>
  <c r="AK21" i="95"/>
  <c r="AK9" i="95"/>
  <c r="AK15" i="95"/>
  <c r="AK3" i="95"/>
  <c r="AK16" i="95"/>
  <c r="AK6" i="95"/>
  <c r="AK23" i="95"/>
  <c r="AC19" i="4"/>
  <c r="AC17" i="4"/>
  <c r="AC23" i="4"/>
  <c r="AC22" i="4"/>
  <c r="AC26" i="4"/>
  <c r="Z6" i="4" l="1"/>
  <c r="Z15" i="4"/>
  <c r="Z8" i="4"/>
  <c r="Z7" i="4"/>
  <c r="Z13" i="4"/>
  <c r="Z24" i="4"/>
  <c r="Z25" i="4"/>
  <c r="Z26" i="4"/>
  <c r="Z5" i="95"/>
  <c r="Z16" i="95"/>
  <c r="Z9" i="95"/>
  <c r="Z7" i="95"/>
  <c r="Z14" i="95"/>
  <c r="Z24" i="95"/>
  <c r="Z25" i="95"/>
  <c r="Z26" i="95"/>
  <c r="BI5" i="5"/>
  <c r="BI4" i="5"/>
  <c r="BI6" i="5"/>
  <c r="BI7" i="5"/>
  <c r="BI9" i="5"/>
  <c r="BI8" i="5"/>
  <c r="BI10" i="5"/>
  <c r="BI16" i="5"/>
  <c r="BI15" i="5"/>
  <c r="BI14" i="5"/>
  <c r="BI11" i="5"/>
  <c r="BI21" i="5"/>
  <c r="BI19" i="5"/>
  <c r="BI20" i="5"/>
  <c r="BI17" i="5"/>
  <c r="BI23" i="5"/>
  <c r="BI24" i="5"/>
  <c r="BI25" i="5"/>
  <c r="BI22" i="5"/>
  <c r="BI26" i="5"/>
  <c r="Z3" i="5"/>
  <c r="BI3" i="5" s="1"/>
  <c r="AH29" i="128"/>
  <c r="AG29" i="128"/>
  <c r="AF29" i="128"/>
  <c r="AE29" i="128"/>
  <c r="AD29" i="128"/>
  <c r="AC29" i="128"/>
  <c r="AB29" i="128"/>
  <c r="AA29" i="128"/>
  <c r="Z29" i="128"/>
  <c r="Y29" i="128"/>
  <c r="O29" i="128"/>
  <c r="H29" i="128" s="1"/>
  <c r="N29" i="128"/>
  <c r="F29" i="128" s="1"/>
  <c r="G29" i="128"/>
  <c r="AH28" i="128"/>
  <c r="AG28" i="128"/>
  <c r="AF28" i="128"/>
  <c r="AE28" i="128"/>
  <c r="AD28" i="128"/>
  <c r="AC28" i="128"/>
  <c r="AB28" i="128"/>
  <c r="AA28" i="128"/>
  <c r="Z28" i="128"/>
  <c r="Y28" i="128"/>
  <c r="O28" i="128"/>
  <c r="H28" i="128" s="1"/>
  <c r="N28" i="128"/>
  <c r="F28" i="128" s="1"/>
  <c r="G28" i="128"/>
  <c r="AH27" i="128"/>
  <c r="AG27" i="128"/>
  <c r="AF27" i="128"/>
  <c r="AE27" i="128"/>
  <c r="AD27" i="128"/>
  <c r="AC27" i="128"/>
  <c r="AB27" i="128"/>
  <c r="AA27" i="128"/>
  <c r="Z27" i="128"/>
  <c r="Y27" i="128"/>
  <c r="O27" i="128"/>
  <c r="H27" i="128" s="1"/>
  <c r="N27" i="128"/>
  <c r="F27" i="128" s="1"/>
  <c r="G27" i="128"/>
  <c r="AH26" i="128"/>
  <c r="AG26" i="128"/>
  <c r="AF26" i="128"/>
  <c r="AE26" i="128"/>
  <c r="AD26" i="128"/>
  <c r="AC26" i="128"/>
  <c r="AB26" i="128"/>
  <c r="AA26" i="128"/>
  <c r="Z26" i="128"/>
  <c r="Y26" i="128"/>
  <c r="O26" i="128"/>
  <c r="H26" i="128" s="1"/>
  <c r="N26" i="128"/>
  <c r="F26" i="128" s="1"/>
  <c r="G26" i="128"/>
  <c r="AH25" i="128"/>
  <c r="AG25" i="128"/>
  <c r="AF25" i="128"/>
  <c r="AE25" i="128"/>
  <c r="AD25" i="128"/>
  <c r="AC25" i="128"/>
  <c r="AB25" i="128"/>
  <c r="AA25" i="128"/>
  <c r="Z25" i="128"/>
  <c r="Y25" i="128"/>
  <c r="O25" i="128"/>
  <c r="H25" i="128" s="1"/>
  <c r="N25" i="128"/>
  <c r="F25" i="128" s="1"/>
  <c r="G25" i="128"/>
  <c r="AH24" i="128"/>
  <c r="AG24" i="128"/>
  <c r="AF24" i="128"/>
  <c r="AE24" i="128"/>
  <c r="AD24" i="128"/>
  <c r="AC24" i="128"/>
  <c r="AB24" i="128"/>
  <c r="AA24" i="128"/>
  <c r="Z24" i="128"/>
  <c r="Y24" i="128"/>
  <c r="O24" i="128"/>
  <c r="H24" i="128" s="1"/>
  <c r="N24" i="128"/>
  <c r="F24" i="128" s="1"/>
  <c r="G24" i="128"/>
  <c r="AH23" i="128"/>
  <c r="AG23" i="128"/>
  <c r="AF23" i="128"/>
  <c r="AE23" i="128"/>
  <c r="AD23" i="128"/>
  <c r="AC23" i="128"/>
  <c r="AB23" i="128"/>
  <c r="AA23" i="128"/>
  <c r="Z23" i="128"/>
  <c r="Y23" i="128"/>
  <c r="O23" i="128"/>
  <c r="H23" i="128" s="1"/>
  <c r="N23" i="128"/>
  <c r="F23" i="128" s="1"/>
  <c r="G23" i="128"/>
  <c r="AH22" i="128"/>
  <c r="AG22" i="128"/>
  <c r="AF22" i="128"/>
  <c r="AE22" i="128"/>
  <c r="AD22" i="128"/>
  <c r="AC22" i="128"/>
  <c r="AB22" i="128"/>
  <c r="AA22" i="128"/>
  <c r="Z22" i="128"/>
  <c r="Y22" i="128"/>
  <c r="O22" i="128"/>
  <c r="H22" i="128" s="1"/>
  <c r="N22" i="128"/>
  <c r="F22" i="128" s="1"/>
  <c r="G22" i="128"/>
  <c r="AH21" i="128"/>
  <c r="AG21" i="128"/>
  <c r="AF21" i="128"/>
  <c r="AE21" i="128"/>
  <c r="AD21" i="128"/>
  <c r="AC21" i="128"/>
  <c r="AB21" i="128"/>
  <c r="AA21" i="128"/>
  <c r="Z21" i="128"/>
  <c r="Y21" i="128"/>
  <c r="O21" i="128"/>
  <c r="H21" i="128" s="1"/>
  <c r="N21" i="128"/>
  <c r="F21" i="128" s="1"/>
  <c r="G21" i="128"/>
  <c r="AH20" i="128"/>
  <c r="AG20" i="128"/>
  <c r="AF20" i="128"/>
  <c r="AE20" i="128"/>
  <c r="AD20" i="128"/>
  <c r="AC20" i="128"/>
  <c r="AB20" i="128"/>
  <c r="AA20" i="128"/>
  <c r="Z20" i="128"/>
  <c r="Y20" i="128"/>
  <c r="N20" i="128"/>
  <c r="F20" i="128" s="1"/>
  <c r="AE4" i="4" s="1"/>
  <c r="G20" i="128"/>
  <c r="AH19" i="128"/>
  <c r="AG19" i="128"/>
  <c r="AF19" i="128"/>
  <c r="AE19" i="128"/>
  <c r="AD19" i="128"/>
  <c r="AC19" i="128"/>
  <c r="AB19" i="128"/>
  <c r="AA19" i="128"/>
  <c r="Z19" i="128"/>
  <c r="Y19" i="128"/>
  <c r="AH18" i="128"/>
  <c r="AG18" i="128"/>
  <c r="AF18" i="128"/>
  <c r="AE18" i="128"/>
  <c r="AD18" i="128"/>
  <c r="AC18" i="128"/>
  <c r="AB18" i="128"/>
  <c r="AA18" i="128"/>
  <c r="Z18" i="128"/>
  <c r="Y18" i="128"/>
  <c r="G18" i="128"/>
  <c r="AH17" i="128"/>
  <c r="AG17" i="128"/>
  <c r="AF17" i="128"/>
  <c r="AE17" i="128"/>
  <c r="AD17" i="128"/>
  <c r="AC17" i="128"/>
  <c r="AB17" i="128"/>
  <c r="AA17" i="128"/>
  <c r="Z17" i="128"/>
  <c r="Y17" i="128"/>
  <c r="N17" i="128"/>
  <c r="F17" i="128" s="1"/>
  <c r="AE10" i="4" s="1"/>
  <c r="G17" i="128"/>
  <c r="AH16" i="128"/>
  <c r="AG16" i="128"/>
  <c r="AF16" i="128"/>
  <c r="AE16" i="128"/>
  <c r="AD16" i="128"/>
  <c r="AC16" i="128"/>
  <c r="AB16" i="128"/>
  <c r="AA16" i="128"/>
  <c r="Z16" i="128"/>
  <c r="Y16" i="128"/>
  <c r="G16" i="128"/>
  <c r="AH15" i="128"/>
  <c r="AG15" i="128"/>
  <c r="AF15" i="128"/>
  <c r="AE15" i="128"/>
  <c r="AD15" i="128"/>
  <c r="AC15" i="128"/>
  <c r="AB15" i="128"/>
  <c r="AA15" i="128"/>
  <c r="Z15" i="128"/>
  <c r="Y15" i="128"/>
  <c r="G15" i="128"/>
  <c r="AH14" i="128"/>
  <c r="AG14" i="128"/>
  <c r="AF14" i="128"/>
  <c r="AE14" i="128"/>
  <c r="AD14" i="128"/>
  <c r="AC14" i="128"/>
  <c r="AB14" i="128"/>
  <c r="AA14" i="128"/>
  <c r="Z14" i="128"/>
  <c r="Y14" i="128"/>
  <c r="N14" i="128"/>
  <c r="F14" i="128" s="1"/>
  <c r="AE9" i="4" s="1"/>
  <c r="G14" i="128"/>
  <c r="AH13" i="128"/>
  <c r="AG13" i="128"/>
  <c r="AF13" i="128"/>
  <c r="AE13" i="128"/>
  <c r="AD13" i="128"/>
  <c r="AC13" i="128"/>
  <c r="AB13" i="128"/>
  <c r="AA13" i="128"/>
  <c r="Z13" i="128"/>
  <c r="Y13" i="128"/>
  <c r="G13" i="128"/>
  <c r="AH12" i="128"/>
  <c r="AG12" i="128"/>
  <c r="AF12" i="128"/>
  <c r="AE12" i="128"/>
  <c r="AD12" i="128"/>
  <c r="AC12" i="128"/>
  <c r="AB12" i="128"/>
  <c r="AA12" i="128"/>
  <c r="Z12" i="128"/>
  <c r="Y12" i="128"/>
  <c r="AH11" i="128"/>
  <c r="AG11" i="128"/>
  <c r="AF11" i="128"/>
  <c r="AE11" i="128"/>
  <c r="AD11" i="128"/>
  <c r="AC11" i="128"/>
  <c r="AB11" i="128"/>
  <c r="AA11" i="128"/>
  <c r="Z11" i="128"/>
  <c r="Y11" i="128"/>
  <c r="N11" i="128"/>
  <c r="F11" i="128" s="1"/>
  <c r="AE12" i="4" s="1"/>
  <c r="G11" i="128"/>
  <c r="AH10" i="128"/>
  <c r="AG10" i="128"/>
  <c r="AF10" i="128"/>
  <c r="AE10" i="128"/>
  <c r="AD10" i="128"/>
  <c r="AC10" i="128"/>
  <c r="AB10" i="128"/>
  <c r="AA10" i="128"/>
  <c r="Z10" i="128"/>
  <c r="Y10" i="128"/>
  <c r="G10" i="128"/>
  <c r="AH9" i="128"/>
  <c r="AG9" i="128"/>
  <c r="AF9" i="128"/>
  <c r="AE9" i="128"/>
  <c r="AD9" i="128"/>
  <c r="AC9" i="128"/>
  <c r="AB9" i="128"/>
  <c r="AA9" i="128"/>
  <c r="Z9" i="128"/>
  <c r="Y9" i="128"/>
  <c r="G9" i="128"/>
  <c r="AH8" i="128"/>
  <c r="AG8" i="128"/>
  <c r="AF8" i="128"/>
  <c r="AE8" i="128"/>
  <c r="AD8" i="128"/>
  <c r="AC8" i="128"/>
  <c r="AB8" i="128"/>
  <c r="AA8" i="128"/>
  <c r="Z8" i="128"/>
  <c r="Y8" i="128"/>
  <c r="AH7" i="128"/>
  <c r="AG7" i="128"/>
  <c r="AF7" i="128"/>
  <c r="AE7" i="128"/>
  <c r="AD7" i="128"/>
  <c r="AC7" i="128"/>
  <c r="AB7" i="128"/>
  <c r="AA7" i="128"/>
  <c r="Z7" i="128"/>
  <c r="Y7" i="128"/>
  <c r="N7" i="128"/>
  <c r="F7" i="128" s="1"/>
  <c r="AE7" i="4" s="1"/>
  <c r="Z6" i="128"/>
  <c r="Y6" i="128"/>
  <c r="N6" i="128"/>
  <c r="F6" i="128" s="1"/>
  <c r="AE5" i="4" s="1"/>
  <c r="G6" i="128"/>
  <c r="K4" i="128"/>
  <c r="L17" i="128" s="1"/>
  <c r="O17" i="128" s="1"/>
  <c r="H17" i="128" s="1"/>
  <c r="H3" i="128"/>
  <c r="E3" i="128"/>
  <c r="A3" i="128"/>
  <c r="A2" i="128"/>
  <c r="AH29" i="127"/>
  <c r="AG29" i="127"/>
  <c r="AF29" i="127"/>
  <c r="AE29" i="127"/>
  <c r="AD29" i="127"/>
  <c r="AC29" i="127"/>
  <c r="AB29" i="127"/>
  <c r="AA29" i="127"/>
  <c r="Z29" i="127"/>
  <c r="Y29" i="127"/>
  <c r="O29" i="127"/>
  <c r="H29" i="127" s="1"/>
  <c r="N29" i="127"/>
  <c r="F29" i="127" s="1"/>
  <c r="G29" i="127"/>
  <c r="AH28" i="127"/>
  <c r="AG28" i="127"/>
  <c r="AF28" i="127"/>
  <c r="AE28" i="127"/>
  <c r="AD28" i="127"/>
  <c r="AC28" i="127"/>
  <c r="AB28" i="127"/>
  <c r="AA28" i="127"/>
  <c r="Z28" i="127"/>
  <c r="Y28" i="127"/>
  <c r="O28" i="127"/>
  <c r="H28" i="127" s="1"/>
  <c r="N28" i="127"/>
  <c r="F28" i="127" s="1"/>
  <c r="G28" i="127"/>
  <c r="AH27" i="127"/>
  <c r="AG27" i="127"/>
  <c r="AF27" i="127"/>
  <c r="AE27" i="127"/>
  <c r="AD27" i="127"/>
  <c r="AC27" i="127"/>
  <c r="AB27" i="127"/>
  <c r="AA27" i="127"/>
  <c r="Z27" i="127"/>
  <c r="Y27" i="127"/>
  <c r="O27" i="127"/>
  <c r="H27" i="127" s="1"/>
  <c r="N27" i="127"/>
  <c r="F27" i="127" s="1"/>
  <c r="G27" i="127"/>
  <c r="AH26" i="127"/>
  <c r="AG26" i="127"/>
  <c r="AF26" i="127"/>
  <c r="AE26" i="127"/>
  <c r="AD26" i="127"/>
  <c r="AC26" i="127"/>
  <c r="AB26" i="127"/>
  <c r="AA26" i="127"/>
  <c r="Z26" i="127"/>
  <c r="Y26" i="127"/>
  <c r="O26" i="127"/>
  <c r="H26" i="127" s="1"/>
  <c r="N26" i="127"/>
  <c r="F26" i="127" s="1"/>
  <c r="G26" i="127"/>
  <c r="AH25" i="127"/>
  <c r="AG25" i="127"/>
  <c r="AF25" i="127"/>
  <c r="AE25" i="127"/>
  <c r="AD25" i="127"/>
  <c r="AC25" i="127"/>
  <c r="AB25" i="127"/>
  <c r="AA25" i="127"/>
  <c r="Z25" i="127"/>
  <c r="Y25" i="127"/>
  <c r="O25" i="127"/>
  <c r="N25" i="127"/>
  <c r="G25" i="127"/>
  <c r="AH24" i="127"/>
  <c r="AG24" i="127"/>
  <c r="AF24" i="127"/>
  <c r="AE24" i="127"/>
  <c r="AD24" i="127"/>
  <c r="AC24" i="127"/>
  <c r="AB24" i="127"/>
  <c r="AA24" i="127"/>
  <c r="Z24" i="127"/>
  <c r="Y24" i="127"/>
  <c r="O24" i="127"/>
  <c r="N24" i="127"/>
  <c r="G24" i="127"/>
  <c r="AH23" i="127"/>
  <c r="AG23" i="127"/>
  <c r="AF23" i="127"/>
  <c r="AE23" i="127"/>
  <c r="AD23" i="127"/>
  <c r="AC23" i="127"/>
  <c r="AB23" i="127"/>
  <c r="AA23" i="127"/>
  <c r="Z23" i="127"/>
  <c r="Y23" i="127"/>
  <c r="O23" i="127"/>
  <c r="N23" i="127"/>
  <c r="G23" i="127"/>
  <c r="AH22" i="127"/>
  <c r="AG22" i="127"/>
  <c r="AF22" i="127"/>
  <c r="AE22" i="127"/>
  <c r="AD22" i="127"/>
  <c r="AC22" i="127"/>
  <c r="AB22" i="127"/>
  <c r="AA22" i="127"/>
  <c r="Z22" i="127"/>
  <c r="Y22" i="127"/>
  <c r="N22" i="127"/>
  <c r="G22" i="127"/>
  <c r="AH21" i="127"/>
  <c r="AG21" i="127"/>
  <c r="AF21" i="127"/>
  <c r="AE21" i="127"/>
  <c r="AD21" i="127"/>
  <c r="AC21" i="127"/>
  <c r="AB21" i="127"/>
  <c r="AA21" i="127"/>
  <c r="Z21" i="127"/>
  <c r="Y21" i="127"/>
  <c r="O21" i="127"/>
  <c r="N21" i="127"/>
  <c r="G21" i="127"/>
  <c r="AH20" i="127"/>
  <c r="AG20" i="127"/>
  <c r="AF20" i="127"/>
  <c r="AE20" i="127"/>
  <c r="AD20" i="127"/>
  <c r="AC20" i="127"/>
  <c r="AB20" i="127"/>
  <c r="AA20" i="127"/>
  <c r="Z20" i="127"/>
  <c r="Y20" i="127"/>
  <c r="O20" i="127"/>
  <c r="N20" i="127"/>
  <c r="G20" i="127"/>
  <c r="AH19" i="127"/>
  <c r="AG19" i="127"/>
  <c r="AF19" i="127"/>
  <c r="AE19" i="127"/>
  <c r="AD19" i="127"/>
  <c r="AC19" i="127"/>
  <c r="AB19" i="127"/>
  <c r="AA19" i="127"/>
  <c r="Z19" i="127"/>
  <c r="Y19" i="127"/>
  <c r="O19" i="127"/>
  <c r="N19" i="127"/>
  <c r="G19" i="127"/>
  <c r="AH18" i="127"/>
  <c r="AG18" i="127"/>
  <c r="AF18" i="127"/>
  <c r="AE18" i="127"/>
  <c r="AD18" i="127"/>
  <c r="AC18" i="127"/>
  <c r="AB18" i="127"/>
  <c r="AA18" i="127"/>
  <c r="Z18" i="127"/>
  <c r="Y18" i="127"/>
  <c r="N18" i="127"/>
  <c r="F18" i="127" s="1"/>
  <c r="AD23" i="4" s="1"/>
  <c r="G18" i="127"/>
  <c r="AH17" i="127"/>
  <c r="AG17" i="127"/>
  <c r="AF17" i="127"/>
  <c r="AE17" i="127"/>
  <c r="AD17" i="127"/>
  <c r="AC17" i="127"/>
  <c r="AB17" i="127"/>
  <c r="AA17" i="127"/>
  <c r="Z17" i="127"/>
  <c r="Y17" i="127"/>
  <c r="G17" i="127"/>
  <c r="AH16" i="127"/>
  <c r="AG16" i="127"/>
  <c r="AF16" i="127"/>
  <c r="AE16" i="127"/>
  <c r="AD16" i="127"/>
  <c r="AC16" i="127"/>
  <c r="AB16" i="127"/>
  <c r="AA16" i="127"/>
  <c r="Z16" i="127"/>
  <c r="Y16" i="127"/>
  <c r="G16" i="127"/>
  <c r="AH15" i="127"/>
  <c r="AG15" i="127"/>
  <c r="AF15" i="127"/>
  <c r="AE15" i="127"/>
  <c r="AD15" i="127"/>
  <c r="AC15" i="127"/>
  <c r="AB15" i="127"/>
  <c r="AA15" i="127"/>
  <c r="Z15" i="127"/>
  <c r="Y15" i="127"/>
  <c r="G15" i="127"/>
  <c r="AH14" i="127"/>
  <c r="AG14" i="127"/>
  <c r="AF14" i="127"/>
  <c r="AE14" i="127"/>
  <c r="AD14" i="127"/>
  <c r="AC14" i="127"/>
  <c r="AB14" i="127"/>
  <c r="AA14" i="127"/>
  <c r="Z14" i="127"/>
  <c r="Y14" i="127"/>
  <c r="G14" i="127"/>
  <c r="AH12" i="127"/>
  <c r="AG12" i="127"/>
  <c r="AF12" i="127"/>
  <c r="AE12" i="127"/>
  <c r="AD12" i="127"/>
  <c r="AC12" i="127"/>
  <c r="AB12" i="127"/>
  <c r="AA12" i="127"/>
  <c r="Z12" i="127"/>
  <c r="Y12" i="127"/>
  <c r="G12" i="127"/>
  <c r="AH11" i="127"/>
  <c r="AG11" i="127"/>
  <c r="AF11" i="127"/>
  <c r="AE11" i="127"/>
  <c r="AD11" i="127"/>
  <c r="AC11" i="127"/>
  <c r="AB11" i="127"/>
  <c r="AA11" i="127"/>
  <c r="Z11" i="127"/>
  <c r="Y11" i="127"/>
  <c r="G11" i="127"/>
  <c r="AH10" i="127"/>
  <c r="AG10" i="127"/>
  <c r="AF10" i="127"/>
  <c r="AE10" i="127"/>
  <c r="AD10" i="127"/>
  <c r="AC10" i="127"/>
  <c r="AB10" i="127"/>
  <c r="AA10" i="127"/>
  <c r="Z10" i="127"/>
  <c r="Y10" i="127"/>
  <c r="N10" i="127"/>
  <c r="G10" i="127"/>
  <c r="AH9" i="127"/>
  <c r="AG9" i="127"/>
  <c r="AF9" i="127"/>
  <c r="AE9" i="127"/>
  <c r="AD9" i="127"/>
  <c r="AC9" i="127"/>
  <c r="AB9" i="127"/>
  <c r="AA9" i="127"/>
  <c r="Z9" i="127"/>
  <c r="Y9" i="127"/>
  <c r="O9" i="127"/>
  <c r="N9" i="127"/>
  <c r="G9" i="127"/>
  <c r="AH8" i="127"/>
  <c r="AG8" i="127"/>
  <c r="AF8" i="127"/>
  <c r="AE8" i="127"/>
  <c r="AD8" i="127"/>
  <c r="AC8" i="127"/>
  <c r="AB8" i="127"/>
  <c r="AA8" i="127"/>
  <c r="Z8" i="127"/>
  <c r="Y8" i="127"/>
  <c r="O8" i="127"/>
  <c r="N8" i="127"/>
  <c r="AH7" i="127"/>
  <c r="AG7" i="127"/>
  <c r="AF7" i="127"/>
  <c r="AE7" i="127"/>
  <c r="AD7" i="127"/>
  <c r="AC7" i="127"/>
  <c r="AB7" i="127"/>
  <c r="AA7" i="127"/>
  <c r="Z7" i="127"/>
  <c r="Y7" i="127"/>
  <c r="O7" i="127"/>
  <c r="N7" i="127"/>
  <c r="G7" i="127"/>
  <c r="Z6" i="127"/>
  <c r="Y6" i="127"/>
  <c r="N6" i="127"/>
  <c r="G6" i="127"/>
  <c r="K4" i="127"/>
  <c r="H3" i="127"/>
  <c r="A3" i="127"/>
  <c r="A2" i="127"/>
  <c r="AH29" i="126"/>
  <c r="AG29" i="126"/>
  <c r="AF29" i="126"/>
  <c r="AE29" i="126"/>
  <c r="AD29" i="126"/>
  <c r="AC29" i="126"/>
  <c r="AB29" i="126"/>
  <c r="AA29" i="126"/>
  <c r="Z29" i="126"/>
  <c r="Y29" i="126"/>
  <c r="O29" i="126"/>
  <c r="H29" i="126" s="1"/>
  <c r="N29" i="126"/>
  <c r="F29" i="126" s="1"/>
  <c r="G29" i="126"/>
  <c r="AH28" i="126"/>
  <c r="AG28" i="126"/>
  <c r="AF28" i="126"/>
  <c r="AE28" i="126"/>
  <c r="AD28" i="126"/>
  <c r="AC28" i="126"/>
  <c r="AB28" i="126"/>
  <c r="AA28" i="126"/>
  <c r="Z28" i="126"/>
  <c r="Y28" i="126"/>
  <c r="O28" i="126"/>
  <c r="H28" i="126" s="1"/>
  <c r="N28" i="126"/>
  <c r="F28" i="126" s="1"/>
  <c r="G28" i="126"/>
  <c r="AH27" i="126"/>
  <c r="AG27" i="126"/>
  <c r="AF27" i="126"/>
  <c r="AE27" i="126"/>
  <c r="AD27" i="126"/>
  <c r="AC27" i="126"/>
  <c r="AB27" i="126"/>
  <c r="AA27" i="126"/>
  <c r="Z27" i="126"/>
  <c r="Y27" i="126"/>
  <c r="O27" i="126"/>
  <c r="H27" i="126" s="1"/>
  <c r="N27" i="126"/>
  <c r="F27" i="126" s="1"/>
  <c r="G27" i="126"/>
  <c r="AH26" i="126"/>
  <c r="AG26" i="126"/>
  <c r="AF26" i="126"/>
  <c r="AE26" i="126"/>
  <c r="AD26" i="126"/>
  <c r="AC26" i="126"/>
  <c r="AB26" i="126"/>
  <c r="AA26" i="126"/>
  <c r="Z26" i="126"/>
  <c r="Y26" i="126"/>
  <c r="O26" i="126"/>
  <c r="H26" i="126" s="1"/>
  <c r="N26" i="126"/>
  <c r="F26" i="126" s="1"/>
  <c r="G26" i="126"/>
  <c r="AH25" i="126"/>
  <c r="AG25" i="126"/>
  <c r="AF25" i="126"/>
  <c r="AE25" i="126"/>
  <c r="AD25" i="126"/>
  <c r="AC25" i="126"/>
  <c r="AB25" i="126"/>
  <c r="AA25" i="126"/>
  <c r="Z25" i="126"/>
  <c r="Y25" i="126"/>
  <c r="O25" i="126"/>
  <c r="H25" i="126" s="1"/>
  <c r="N25" i="126"/>
  <c r="F25" i="126" s="1"/>
  <c r="G25" i="126"/>
  <c r="AH24" i="126"/>
  <c r="AG24" i="126"/>
  <c r="AF24" i="126"/>
  <c r="AE24" i="126"/>
  <c r="AD24" i="126"/>
  <c r="AC24" i="126"/>
  <c r="AB24" i="126"/>
  <c r="AA24" i="126"/>
  <c r="Z24" i="126"/>
  <c r="Y24" i="126"/>
  <c r="O24" i="126"/>
  <c r="H24" i="126" s="1"/>
  <c r="N24" i="126"/>
  <c r="F24" i="126" s="1"/>
  <c r="G24" i="126"/>
  <c r="AH23" i="126"/>
  <c r="AG23" i="126"/>
  <c r="AF23" i="126"/>
  <c r="AE23" i="126"/>
  <c r="AD23" i="126"/>
  <c r="AC23" i="126"/>
  <c r="AB23" i="126"/>
  <c r="AA23" i="126"/>
  <c r="Z23" i="126"/>
  <c r="Y23" i="126"/>
  <c r="N23" i="126"/>
  <c r="F23" i="126" s="1"/>
  <c r="G23" i="126"/>
  <c r="AH22" i="126"/>
  <c r="AG22" i="126"/>
  <c r="AF22" i="126"/>
  <c r="AE22" i="126"/>
  <c r="AD22" i="126"/>
  <c r="AC22" i="126"/>
  <c r="AB22" i="126"/>
  <c r="AA22" i="126"/>
  <c r="Z22" i="126"/>
  <c r="Y22" i="126"/>
  <c r="G22" i="126"/>
  <c r="AH21" i="126"/>
  <c r="AG21" i="126"/>
  <c r="AF21" i="126"/>
  <c r="AE21" i="126"/>
  <c r="AD21" i="126"/>
  <c r="AC21" i="126"/>
  <c r="AB21" i="126"/>
  <c r="AA21" i="126"/>
  <c r="Z21" i="126"/>
  <c r="Y21" i="126"/>
  <c r="G21" i="126"/>
  <c r="AH20" i="126"/>
  <c r="AG20" i="126"/>
  <c r="AF20" i="126"/>
  <c r="AE20" i="126"/>
  <c r="AD20" i="126"/>
  <c r="AC20" i="126"/>
  <c r="AB20" i="126"/>
  <c r="AA20" i="126"/>
  <c r="Z20" i="126"/>
  <c r="Y20" i="126"/>
  <c r="G20" i="126"/>
  <c r="AH19" i="126"/>
  <c r="AG19" i="126"/>
  <c r="AF19" i="126"/>
  <c r="AE19" i="126"/>
  <c r="AD19" i="126"/>
  <c r="AC19" i="126"/>
  <c r="AB19" i="126"/>
  <c r="AA19" i="126"/>
  <c r="Z19" i="126"/>
  <c r="Y19" i="126"/>
  <c r="G19" i="126"/>
  <c r="AH18" i="126"/>
  <c r="AG18" i="126"/>
  <c r="AF18" i="126"/>
  <c r="AE18" i="126"/>
  <c r="AD18" i="126"/>
  <c r="AC18" i="126"/>
  <c r="AB18" i="126"/>
  <c r="AA18" i="126"/>
  <c r="Z18" i="126"/>
  <c r="Y18" i="126"/>
  <c r="G18" i="126"/>
  <c r="AH17" i="126"/>
  <c r="AG17" i="126"/>
  <c r="AF17" i="126"/>
  <c r="AE17" i="126"/>
  <c r="AD17" i="126"/>
  <c r="AC17" i="126"/>
  <c r="AB17" i="126"/>
  <c r="AA17" i="126"/>
  <c r="Z17" i="126"/>
  <c r="Y17" i="126"/>
  <c r="G17" i="126"/>
  <c r="AH16" i="126"/>
  <c r="AG16" i="126"/>
  <c r="AF16" i="126"/>
  <c r="AE16" i="126"/>
  <c r="AD16" i="126"/>
  <c r="AC16" i="126"/>
  <c r="AB16" i="126"/>
  <c r="AA16" i="126"/>
  <c r="Z16" i="126"/>
  <c r="Y16" i="126"/>
  <c r="G16" i="126"/>
  <c r="AH15" i="126"/>
  <c r="AG15" i="126"/>
  <c r="AF15" i="126"/>
  <c r="AE15" i="126"/>
  <c r="AD15" i="126"/>
  <c r="AC15" i="126"/>
  <c r="AB15" i="126"/>
  <c r="AA15" i="126"/>
  <c r="Z15" i="126"/>
  <c r="Y15" i="126"/>
  <c r="G15" i="126"/>
  <c r="AH14" i="126"/>
  <c r="AG14" i="126"/>
  <c r="AF14" i="126"/>
  <c r="AE14" i="126"/>
  <c r="AD14" i="126"/>
  <c r="AC14" i="126"/>
  <c r="AB14" i="126"/>
  <c r="AA14" i="126"/>
  <c r="Z14" i="126"/>
  <c r="Y14" i="126"/>
  <c r="G14" i="126"/>
  <c r="AH13" i="126"/>
  <c r="AG13" i="126"/>
  <c r="AF13" i="126"/>
  <c r="AE13" i="126"/>
  <c r="AD13" i="126"/>
  <c r="AC13" i="126"/>
  <c r="AB13" i="126"/>
  <c r="AA13" i="126"/>
  <c r="Z13" i="126"/>
  <c r="Y13" i="126"/>
  <c r="G13" i="126"/>
  <c r="AH12" i="126"/>
  <c r="AG12" i="126"/>
  <c r="AF12" i="126"/>
  <c r="AE12" i="126"/>
  <c r="AD12" i="126"/>
  <c r="AC12" i="126"/>
  <c r="AB12" i="126"/>
  <c r="AA12" i="126"/>
  <c r="Z12" i="126"/>
  <c r="Y12" i="126"/>
  <c r="G12" i="126"/>
  <c r="AH11" i="126"/>
  <c r="AG11" i="126"/>
  <c r="AF11" i="126"/>
  <c r="AE11" i="126"/>
  <c r="AD11" i="126"/>
  <c r="AC11" i="126"/>
  <c r="AB11" i="126"/>
  <c r="AA11" i="126"/>
  <c r="Z11" i="126"/>
  <c r="Y11" i="126"/>
  <c r="N11" i="126"/>
  <c r="F11" i="126" s="1"/>
  <c r="AC4" i="4" s="1"/>
  <c r="G11" i="126"/>
  <c r="AH10" i="126"/>
  <c r="AG10" i="126"/>
  <c r="AF10" i="126"/>
  <c r="AE10" i="126"/>
  <c r="AD10" i="126"/>
  <c r="AC10" i="126"/>
  <c r="AB10" i="126"/>
  <c r="AA10" i="126"/>
  <c r="Z10" i="126"/>
  <c r="Y10" i="126"/>
  <c r="AH9" i="126"/>
  <c r="AG9" i="126"/>
  <c r="AF9" i="126"/>
  <c r="AE9" i="126"/>
  <c r="AD9" i="126"/>
  <c r="AC9" i="126"/>
  <c r="AB9" i="126"/>
  <c r="AA9" i="126"/>
  <c r="Z9" i="126"/>
  <c r="Y9" i="126"/>
  <c r="G9" i="126"/>
  <c r="AH8" i="126"/>
  <c r="AG8" i="126"/>
  <c r="AF8" i="126"/>
  <c r="AE8" i="126"/>
  <c r="AD8" i="126"/>
  <c r="AC8" i="126"/>
  <c r="AB8" i="126"/>
  <c r="AA8" i="126"/>
  <c r="Z8" i="126"/>
  <c r="Y8" i="126"/>
  <c r="AH7" i="126"/>
  <c r="AG7" i="126"/>
  <c r="AF7" i="126"/>
  <c r="AE7" i="126"/>
  <c r="AD7" i="126"/>
  <c r="AC7" i="126"/>
  <c r="AB7" i="126"/>
  <c r="AA7" i="126"/>
  <c r="Z7" i="126"/>
  <c r="Y7" i="126"/>
  <c r="G7" i="126"/>
  <c r="Z6" i="126"/>
  <c r="Y6" i="126"/>
  <c r="G6" i="126"/>
  <c r="K4" i="126"/>
  <c r="L17" i="126" s="1"/>
  <c r="H3" i="126"/>
  <c r="E3" i="126"/>
  <c r="A3" i="126"/>
  <c r="A2" i="126"/>
  <c r="AH29" i="125"/>
  <c r="AG29" i="125"/>
  <c r="AF29" i="125"/>
  <c r="AE29" i="125"/>
  <c r="AD29" i="125"/>
  <c r="AC29" i="125"/>
  <c r="AB29" i="125"/>
  <c r="AA29" i="125"/>
  <c r="Z29" i="125"/>
  <c r="Y29" i="125"/>
  <c r="O29" i="125"/>
  <c r="H29" i="125" s="1"/>
  <c r="N29" i="125"/>
  <c r="F29" i="125" s="1"/>
  <c r="G29" i="125"/>
  <c r="AH28" i="125"/>
  <c r="AG28" i="125"/>
  <c r="AF28" i="125"/>
  <c r="AE28" i="125"/>
  <c r="AD28" i="125"/>
  <c r="AC28" i="125"/>
  <c r="AB28" i="125"/>
  <c r="AA28" i="125"/>
  <c r="Z28" i="125"/>
  <c r="Y28" i="125"/>
  <c r="O28" i="125"/>
  <c r="H28" i="125" s="1"/>
  <c r="N28" i="125"/>
  <c r="F28" i="125" s="1"/>
  <c r="G28" i="125"/>
  <c r="AH27" i="125"/>
  <c r="AG27" i="125"/>
  <c r="AF27" i="125"/>
  <c r="AE27" i="125"/>
  <c r="AD27" i="125"/>
  <c r="AC27" i="125"/>
  <c r="AB27" i="125"/>
  <c r="AA27" i="125"/>
  <c r="Z27" i="125"/>
  <c r="Y27" i="125"/>
  <c r="O27" i="125"/>
  <c r="H27" i="125" s="1"/>
  <c r="N27" i="125"/>
  <c r="F27" i="125" s="1"/>
  <c r="G27" i="125"/>
  <c r="AH26" i="125"/>
  <c r="AG26" i="125"/>
  <c r="AF26" i="125"/>
  <c r="AE26" i="125"/>
  <c r="AD26" i="125"/>
  <c r="AC26" i="125"/>
  <c r="AB26" i="125"/>
  <c r="AA26" i="125"/>
  <c r="Z26" i="125"/>
  <c r="Y26" i="125"/>
  <c r="O26" i="125"/>
  <c r="H26" i="125" s="1"/>
  <c r="N26" i="125"/>
  <c r="F26" i="125" s="1"/>
  <c r="G26" i="125"/>
  <c r="AH25" i="125"/>
  <c r="AG25" i="125"/>
  <c r="AF25" i="125"/>
  <c r="AE25" i="125"/>
  <c r="AD25" i="125"/>
  <c r="AC25" i="125"/>
  <c r="AB25" i="125"/>
  <c r="AA25" i="125"/>
  <c r="Z25" i="125"/>
  <c r="Y25" i="125"/>
  <c r="O25" i="125"/>
  <c r="H25" i="125" s="1"/>
  <c r="N25" i="125"/>
  <c r="F25" i="125" s="1"/>
  <c r="G25" i="125"/>
  <c r="AH24" i="125"/>
  <c r="AG24" i="125"/>
  <c r="AF24" i="125"/>
  <c r="AE24" i="125"/>
  <c r="AD24" i="125"/>
  <c r="AC24" i="125"/>
  <c r="AB24" i="125"/>
  <c r="AA24" i="125"/>
  <c r="Z24" i="125"/>
  <c r="Y24" i="125"/>
  <c r="O24" i="125"/>
  <c r="H24" i="125" s="1"/>
  <c r="N24" i="125"/>
  <c r="F24" i="125" s="1"/>
  <c r="G24" i="125"/>
  <c r="AH23" i="125"/>
  <c r="AG23" i="125"/>
  <c r="AF23" i="125"/>
  <c r="AE23" i="125"/>
  <c r="AD23" i="125"/>
  <c r="AC23" i="125"/>
  <c r="AB23" i="125"/>
  <c r="AA23" i="125"/>
  <c r="Z23" i="125"/>
  <c r="Y23" i="125"/>
  <c r="N23" i="125"/>
  <c r="F23" i="125" s="1"/>
  <c r="AB12" i="4" s="1"/>
  <c r="G23" i="125"/>
  <c r="AH22" i="125"/>
  <c r="AG22" i="125"/>
  <c r="AF22" i="125"/>
  <c r="AE22" i="125"/>
  <c r="AD22" i="125"/>
  <c r="AC22" i="125"/>
  <c r="AB22" i="125"/>
  <c r="AA22" i="125"/>
  <c r="Z22" i="125"/>
  <c r="Y22" i="125"/>
  <c r="G22" i="125"/>
  <c r="AH21" i="125"/>
  <c r="AG21" i="125"/>
  <c r="AF21" i="125"/>
  <c r="AE21" i="125"/>
  <c r="AD21" i="125"/>
  <c r="AC21" i="125"/>
  <c r="AB21" i="125"/>
  <c r="AA21" i="125"/>
  <c r="Z21" i="125"/>
  <c r="Y21" i="125"/>
  <c r="G21" i="125"/>
  <c r="AH20" i="125"/>
  <c r="AG20" i="125"/>
  <c r="AF20" i="125"/>
  <c r="AE20" i="125"/>
  <c r="AD20" i="125"/>
  <c r="AC20" i="125"/>
  <c r="AB20" i="125"/>
  <c r="AA20" i="125"/>
  <c r="Z20" i="125"/>
  <c r="Y20" i="125"/>
  <c r="G20" i="125"/>
  <c r="AH19" i="125"/>
  <c r="AG19" i="125"/>
  <c r="AF19" i="125"/>
  <c r="AE19" i="125"/>
  <c r="AD19" i="125"/>
  <c r="AC19" i="125"/>
  <c r="AB19" i="125"/>
  <c r="AA19" i="125"/>
  <c r="Z19" i="125"/>
  <c r="Y19" i="125"/>
  <c r="N19" i="125"/>
  <c r="F19" i="125" s="1"/>
  <c r="AB18" i="4" s="1"/>
  <c r="G19" i="125"/>
  <c r="AH18" i="125"/>
  <c r="AG18" i="125"/>
  <c r="AF18" i="125"/>
  <c r="AE18" i="125"/>
  <c r="AD18" i="125"/>
  <c r="AC18" i="125"/>
  <c r="AB18" i="125"/>
  <c r="AA18" i="125"/>
  <c r="Z18" i="125"/>
  <c r="Y18" i="125"/>
  <c r="G18" i="125"/>
  <c r="AH17" i="125"/>
  <c r="AG17" i="125"/>
  <c r="AF17" i="125"/>
  <c r="AE17" i="125"/>
  <c r="AD17" i="125"/>
  <c r="AC17" i="125"/>
  <c r="AB17" i="125"/>
  <c r="AA17" i="125"/>
  <c r="Z17" i="125"/>
  <c r="Y17" i="125"/>
  <c r="G17" i="125"/>
  <c r="AH16" i="125"/>
  <c r="AG16" i="125"/>
  <c r="AF16" i="125"/>
  <c r="AE16" i="125"/>
  <c r="AD16" i="125"/>
  <c r="AC16" i="125"/>
  <c r="AB16" i="125"/>
  <c r="AA16" i="125"/>
  <c r="Z16" i="125"/>
  <c r="Y16" i="125"/>
  <c r="G16" i="125"/>
  <c r="AH15" i="125"/>
  <c r="AG15" i="125"/>
  <c r="AF15" i="125"/>
  <c r="AE15" i="125"/>
  <c r="AD15" i="125"/>
  <c r="AC15" i="125"/>
  <c r="AB15" i="125"/>
  <c r="AA15" i="125"/>
  <c r="Z15" i="125"/>
  <c r="Y15" i="125"/>
  <c r="G15" i="125"/>
  <c r="AH14" i="125"/>
  <c r="AG14" i="125"/>
  <c r="AF14" i="125"/>
  <c r="AE14" i="125"/>
  <c r="AD14" i="125"/>
  <c r="AC14" i="125"/>
  <c r="AB14" i="125"/>
  <c r="AA14" i="125"/>
  <c r="Z14" i="125"/>
  <c r="Y14" i="125"/>
  <c r="N18" i="125" s="1"/>
  <c r="F18" i="125" s="1"/>
  <c r="AB4" i="4" s="1"/>
  <c r="G14" i="125"/>
  <c r="AH13" i="125"/>
  <c r="AG13" i="125"/>
  <c r="AF13" i="125"/>
  <c r="AE13" i="125"/>
  <c r="AD13" i="125"/>
  <c r="AC13" i="125"/>
  <c r="AB13" i="125"/>
  <c r="AA13" i="125"/>
  <c r="Z13" i="125"/>
  <c r="Y13" i="125"/>
  <c r="AH12" i="125"/>
  <c r="AG12" i="125"/>
  <c r="AF12" i="125"/>
  <c r="AE12" i="125"/>
  <c r="AD12" i="125"/>
  <c r="AC12" i="125"/>
  <c r="AB12" i="125"/>
  <c r="AA12" i="125"/>
  <c r="Z12" i="125"/>
  <c r="Y12" i="125"/>
  <c r="N12" i="125"/>
  <c r="F12" i="125" s="1"/>
  <c r="AB13" i="4" s="1"/>
  <c r="AH11" i="125"/>
  <c r="AG11" i="125"/>
  <c r="AF11" i="125"/>
  <c r="AE11" i="125"/>
  <c r="AD11" i="125"/>
  <c r="AC11" i="125"/>
  <c r="AB11" i="125"/>
  <c r="AA11" i="125"/>
  <c r="Z11" i="125"/>
  <c r="Y11" i="125"/>
  <c r="N11" i="125"/>
  <c r="F11" i="125" s="1"/>
  <c r="AB6" i="4" s="1"/>
  <c r="G11" i="125"/>
  <c r="AH10" i="125"/>
  <c r="AG10" i="125"/>
  <c r="AF10" i="125"/>
  <c r="AE10" i="125"/>
  <c r="AD10" i="125"/>
  <c r="AC10" i="125"/>
  <c r="AB10" i="125"/>
  <c r="AA10" i="125"/>
  <c r="Z10" i="125"/>
  <c r="Y10" i="125"/>
  <c r="N10" i="125"/>
  <c r="F10" i="125" s="1"/>
  <c r="AB8" i="4" s="1"/>
  <c r="G10" i="125"/>
  <c r="AH9" i="125"/>
  <c r="AG9" i="125"/>
  <c r="AF9" i="125"/>
  <c r="AE9" i="125"/>
  <c r="AD9" i="125"/>
  <c r="AC9" i="125"/>
  <c r="AB9" i="125"/>
  <c r="AA9" i="125"/>
  <c r="Z9" i="125"/>
  <c r="Y9" i="125"/>
  <c r="N9" i="125"/>
  <c r="F9" i="125" s="1"/>
  <c r="AB7" i="4" s="1"/>
  <c r="G9" i="125"/>
  <c r="AH8" i="125"/>
  <c r="AG8" i="125"/>
  <c r="AF8" i="125"/>
  <c r="AE8" i="125"/>
  <c r="AD8" i="125"/>
  <c r="AC8" i="125"/>
  <c r="AB8" i="125"/>
  <c r="AA8" i="125"/>
  <c r="Z8" i="125"/>
  <c r="Y8" i="125"/>
  <c r="N8" i="125"/>
  <c r="F8" i="125" s="1"/>
  <c r="AB14" i="4" s="1"/>
  <c r="G8" i="125"/>
  <c r="AH7" i="125"/>
  <c r="AG7" i="125"/>
  <c r="AF7" i="125"/>
  <c r="AE7" i="125"/>
  <c r="AD7" i="125"/>
  <c r="AC7" i="125"/>
  <c r="AB7" i="125"/>
  <c r="AA7" i="125"/>
  <c r="Z7" i="125"/>
  <c r="Y7" i="125"/>
  <c r="N7" i="125"/>
  <c r="F7" i="125" s="1"/>
  <c r="AB5" i="4" s="1"/>
  <c r="G7" i="125"/>
  <c r="Z6" i="125"/>
  <c r="Y6" i="125"/>
  <c r="N6" i="125"/>
  <c r="F6" i="125" s="1"/>
  <c r="AB16" i="4" s="1"/>
  <c r="G6" i="125"/>
  <c r="K4" i="125"/>
  <c r="L17" i="125" s="1"/>
  <c r="H3" i="125"/>
  <c r="E3" i="125"/>
  <c r="A3" i="125"/>
  <c r="A2" i="125"/>
  <c r="AH29" i="124"/>
  <c r="AG29" i="124"/>
  <c r="AF29" i="124"/>
  <c r="AE29" i="124"/>
  <c r="AD29" i="124"/>
  <c r="AC29" i="124"/>
  <c r="AB29" i="124"/>
  <c r="AA29" i="124"/>
  <c r="Z29" i="124"/>
  <c r="Y29" i="124"/>
  <c r="O29" i="124"/>
  <c r="H29" i="124" s="1"/>
  <c r="N29" i="124"/>
  <c r="F29" i="124" s="1"/>
  <c r="G29" i="124"/>
  <c r="AH28" i="124"/>
  <c r="AG28" i="124"/>
  <c r="AF28" i="124"/>
  <c r="AE28" i="124"/>
  <c r="AD28" i="124"/>
  <c r="AC28" i="124"/>
  <c r="AB28" i="124"/>
  <c r="AA28" i="124"/>
  <c r="Z28" i="124"/>
  <c r="Y28" i="124"/>
  <c r="O28" i="124"/>
  <c r="H28" i="124" s="1"/>
  <c r="N28" i="124"/>
  <c r="F28" i="124" s="1"/>
  <c r="G28" i="124"/>
  <c r="AH27" i="124"/>
  <c r="AG27" i="124"/>
  <c r="AF27" i="124"/>
  <c r="AE27" i="124"/>
  <c r="AD27" i="124"/>
  <c r="AC27" i="124"/>
  <c r="AB27" i="124"/>
  <c r="AA27" i="124"/>
  <c r="Z27" i="124"/>
  <c r="Y27" i="124"/>
  <c r="O27" i="124"/>
  <c r="H27" i="124" s="1"/>
  <c r="N27" i="124"/>
  <c r="F27" i="124" s="1"/>
  <c r="G27" i="124"/>
  <c r="AH26" i="124"/>
  <c r="AG26" i="124"/>
  <c r="AF26" i="124"/>
  <c r="AE26" i="124"/>
  <c r="AD26" i="124"/>
  <c r="AC26" i="124"/>
  <c r="AB26" i="124"/>
  <c r="AA26" i="124"/>
  <c r="Z26" i="124"/>
  <c r="Y26" i="124"/>
  <c r="O26" i="124"/>
  <c r="H26" i="124" s="1"/>
  <c r="N26" i="124"/>
  <c r="F26" i="124" s="1"/>
  <c r="G26" i="124"/>
  <c r="AH25" i="124"/>
  <c r="AG25" i="124"/>
  <c r="AF25" i="124"/>
  <c r="AE25" i="124"/>
  <c r="AD25" i="124"/>
  <c r="AC25" i="124"/>
  <c r="AB25" i="124"/>
  <c r="AA25" i="124"/>
  <c r="Z25" i="124"/>
  <c r="Y25" i="124"/>
  <c r="O25" i="124"/>
  <c r="H25" i="124" s="1"/>
  <c r="N25" i="124"/>
  <c r="F25" i="124" s="1"/>
  <c r="G25" i="124"/>
  <c r="AH24" i="124"/>
  <c r="AG24" i="124"/>
  <c r="AF24" i="124"/>
  <c r="AE24" i="124"/>
  <c r="AD24" i="124"/>
  <c r="AC24" i="124"/>
  <c r="AB24" i="124"/>
  <c r="AA24" i="124"/>
  <c r="Z24" i="124"/>
  <c r="Y24" i="124"/>
  <c r="O24" i="124"/>
  <c r="H24" i="124" s="1"/>
  <c r="N24" i="124"/>
  <c r="F24" i="124" s="1"/>
  <c r="G24" i="124"/>
  <c r="AH23" i="124"/>
  <c r="AG23" i="124"/>
  <c r="AF23" i="124"/>
  <c r="AE23" i="124"/>
  <c r="AD23" i="124"/>
  <c r="AC23" i="124"/>
  <c r="AB23" i="124"/>
  <c r="AA23" i="124"/>
  <c r="Z23" i="124"/>
  <c r="Y23" i="124"/>
  <c r="O23" i="124"/>
  <c r="H23" i="124" s="1"/>
  <c r="N23" i="124"/>
  <c r="F23" i="124" s="1"/>
  <c r="G23" i="124"/>
  <c r="AH22" i="124"/>
  <c r="AG22" i="124"/>
  <c r="AF22" i="124"/>
  <c r="AE22" i="124"/>
  <c r="AD22" i="124"/>
  <c r="AC22" i="124"/>
  <c r="AB22" i="124"/>
  <c r="AA22" i="124"/>
  <c r="Z22" i="124"/>
  <c r="Y22" i="124"/>
  <c r="O22" i="124"/>
  <c r="H22" i="124" s="1"/>
  <c r="N22" i="124"/>
  <c r="F22" i="124" s="1"/>
  <c r="G22" i="124"/>
  <c r="AH21" i="124"/>
  <c r="AG21" i="124"/>
  <c r="AF21" i="124"/>
  <c r="AE21" i="124"/>
  <c r="AD21" i="124"/>
  <c r="AC21" i="124"/>
  <c r="AB21" i="124"/>
  <c r="AA21" i="124"/>
  <c r="Z21" i="124"/>
  <c r="Y21" i="124"/>
  <c r="O21" i="124"/>
  <c r="H21" i="124" s="1"/>
  <c r="N21" i="124"/>
  <c r="F21" i="124" s="1"/>
  <c r="G21" i="124"/>
  <c r="AH20" i="124"/>
  <c r="AG20" i="124"/>
  <c r="AF20" i="124"/>
  <c r="AE20" i="124"/>
  <c r="AD20" i="124"/>
  <c r="AC20" i="124"/>
  <c r="AB20" i="124"/>
  <c r="AA20" i="124"/>
  <c r="Z20" i="124"/>
  <c r="Y20" i="124"/>
  <c r="O20" i="124"/>
  <c r="H20" i="124" s="1"/>
  <c r="N20" i="124"/>
  <c r="F20" i="124" s="1"/>
  <c r="G20" i="124"/>
  <c r="AH19" i="124"/>
  <c r="AG19" i="124"/>
  <c r="AF19" i="124"/>
  <c r="AE19" i="124"/>
  <c r="AD19" i="124"/>
  <c r="AC19" i="124"/>
  <c r="AB19" i="124"/>
  <c r="AA19" i="124"/>
  <c r="Z19" i="124"/>
  <c r="Y19" i="124"/>
  <c r="O19" i="124"/>
  <c r="H19" i="124" s="1"/>
  <c r="N19" i="124"/>
  <c r="F19" i="124" s="1"/>
  <c r="G19" i="124"/>
  <c r="AH18" i="124"/>
  <c r="AG18" i="124"/>
  <c r="AF18" i="124"/>
  <c r="AE18" i="124"/>
  <c r="AD18" i="124"/>
  <c r="AC18" i="124"/>
  <c r="AB18" i="124"/>
  <c r="AA18" i="124"/>
  <c r="Z18" i="124"/>
  <c r="Y18" i="124"/>
  <c r="N18" i="124"/>
  <c r="F18" i="124" s="1"/>
  <c r="AA22" i="4" s="1"/>
  <c r="G18" i="124"/>
  <c r="AH17" i="124"/>
  <c r="AG17" i="124"/>
  <c r="AF17" i="124"/>
  <c r="AE17" i="124"/>
  <c r="AD17" i="124"/>
  <c r="AC17" i="124"/>
  <c r="AB17" i="124"/>
  <c r="AA17" i="124"/>
  <c r="Z17" i="124"/>
  <c r="Y17" i="124"/>
  <c r="N17" i="124"/>
  <c r="F17" i="124" s="1"/>
  <c r="AA9" i="4" s="1"/>
  <c r="G17" i="124"/>
  <c r="AH16" i="124"/>
  <c r="AG16" i="124"/>
  <c r="AF16" i="124"/>
  <c r="AE16" i="124"/>
  <c r="AD16" i="124"/>
  <c r="AC16" i="124"/>
  <c r="AB16" i="124"/>
  <c r="AA16" i="124"/>
  <c r="Z16" i="124"/>
  <c r="Y16" i="124"/>
  <c r="N16" i="124"/>
  <c r="F16" i="124" s="1"/>
  <c r="AA20" i="4" s="1"/>
  <c r="G16" i="124"/>
  <c r="AH15" i="124"/>
  <c r="AG15" i="124"/>
  <c r="AF15" i="124"/>
  <c r="AE15" i="124"/>
  <c r="AD15" i="124"/>
  <c r="AC15" i="124"/>
  <c r="AB15" i="124"/>
  <c r="AA15" i="124"/>
  <c r="Z15" i="124"/>
  <c r="Y15" i="124"/>
  <c r="G15" i="124"/>
  <c r="AH14" i="124"/>
  <c r="AG14" i="124"/>
  <c r="AF14" i="124"/>
  <c r="AE14" i="124"/>
  <c r="AD14" i="124"/>
  <c r="AC14" i="124"/>
  <c r="AB14" i="124"/>
  <c r="AA14" i="124"/>
  <c r="Z14" i="124"/>
  <c r="Y14" i="124"/>
  <c r="AH13" i="124"/>
  <c r="AG13" i="124"/>
  <c r="AF13" i="124"/>
  <c r="AE13" i="124"/>
  <c r="AD13" i="124"/>
  <c r="AC13" i="124"/>
  <c r="AB13" i="124"/>
  <c r="AA13" i="124"/>
  <c r="Z13" i="124"/>
  <c r="Y13" i="124"/>
  <c r="G13" i="124"/>
  <c r="AH12" i="124"/>
  <c r="AG12" i="124"/>
  <c r="AF12" i="124"/>
  <c r="AE12" i="124"/>
  <c r="AD12" i="124"/>
  <c r="AC12" i="124"/>
  <c r="AB12" i="124"/>
  <c r="AA12" i="124"/>
  <c r="Z12" i="124"/>
  <c r="Y12" i="124"/>
  <c r="G12" i="124"/>
  <c r="AH11" i="124"/>
  <c r="AG11" i="124"/>
  <c r="AF11" i="124"/>
  <c r="AE11" i="124"/>
  <c r="AD11" i="124"/>
  <c r="AC11" i="124"/>
  <c r="AB11" i="124"/>
  <c r="AA11" i="124"/>
  <c r="Z11" i="124"/>
  <c r="Y11" i="124"/>
  <c r="N11" i="124"/>
  <c r="F11" i="124" s="1"/>
  <c r="AA19" i="4" s="1"/>
  <c r="G11" i="124"/>
  <c r="AH10" i="124"/>
  <c r="AG10" i="124"/>
  <c r="AF10" i="124"/>
  <c r="AE10" i="124"/>
  <c r="AD10" i="124"/>
  <c r="AC10" i="124"/>
  <c r="AB10" i="124"/>
  <c r="AA10" i="124"/>
  <c r="Z10" i="124"/>
  <c r="Y10" i="124"/>
  <c r="G10" i="124"/>
  <c r="AH9" i="124"/>
  <c r="AG9" i="124"/>
  <c r="AF9" i="124"/>
  <c r="AE9" i="124"/>
  <c r="AD9" i="124"/>
  <c r="AC9" i="124"/>
  <c r="AB9" i="124"/>
  <c r="AA9" i="124"/>
  <c r="Z9" i="124"/>
  <c r="Y9" i="124"/>
  <c r="G9" i="124"/>
  <c r="AH8" i="124"/>
  <c r="AG8" i="124"/>
  <c r="AF8" i="124"/>
  <c r="AE8" i="124"/>
  <c r="AD8" i="124"/>
  <c r="AC8" i="124"/>
  <c r="AB8" i="124"/>
  <c r="AA8" i="124"/>
  <c r="Z8" i="124"/>
  <c r="Y8" i="124"/>
  <c r="N8" i="124"/>
  <c r="F8" i="124" s="1"/>
  <c r="AA8" i="4" s="1"/>
  <c r="G8" i="124"/>
  <c r="AH7" i="124"/>
  <c r="AG7" i="124"/>
  <c r="AF7" i="124"/>
  <c r="AE7" i="124"/>
  <c r="AD7" i="124"/>
  <c r="AC7" i="124"/>
  <c r="AB7" i="124"/>
  <c r="AA7" i="124"/>
  <c r="Z7" i="124"/>
  <c r="Y7" i="124"/>
  <c r="N7" i="124"/>
  <c r="F7" i="124" s="1"/>
  <c r="AA11" i="4" s="1"/>
  <c r="G7" i="124"/>
  <c r="Z6" i="124"/>
  <c r="Y6" i="124"/>
  <c r="N6" i="124"/>
  <c r="F6" i="124" s="1"/>
  <c r="AA3" i="4" s="1"/>
  <c r="G6" i="124"/>
  <c r="K4" i="124"/>
  <c r="L19" i="124" s="1"/>
  <c r="H3" i="124"/>
  <c r="E3" i="124"/>
  <c r="A3" i="124"/>
  <c r="A2" i="124"/>
  <c r="Y12" i="4"/>
  <c r="Y7" i="4"/>
  <c r="Y13" i="4"/>
  <c r="Y21" i="4"/>
  <c r="Y23" i="4"/>
  <c r="Y25" i="4"/>
  <c r="Y26" i="4"/>
  <c r="Y3" i="4"/>
  <c r="Y7" i="95"/>
  <c r="Y13" i="95"/>
  <c r="Y14" i="95"/>
  <c r="Y20" i="95"/>
  <c r="Y23" i="95"/>
  <c r="Y25" i="95"/>
  <c r="Y26" i="95"/>
  <c r="Y3" i="95"/>
  <c r="BH5" i="5"/>
  <c r="BH4" i="5"/>
  <c r="BH6" i="5"/>
  <c r="BH7" i="5"/>
  <c r="BH13" i="5"/>
  <c r="BH9" i="5"/>
  <c r="BH12" i="5"/>
  <c r="BH10" i="5"/>
  <c r="BH16" i="5"/>
  <c r="BH15" i="5"/>
  <c r="BH14" i="5"/>
  <c r="BH21" i="5"/>
  <c r="BH19" i="5"/>
  <c r="BH20" i="5"/>
  <c r="BH17" i="5"/>
  <c r="BH23" i="5"/>
  <c r="BH24" i="5"/>
  <c r="BH25" i="5"/>
  <c r="BH22" i="5"/>
  <c r="BH26" i="5"/>
  <c r="Y3" i="5"/>
  <c r="BH3" i="5" s="1"/>
  <c r="I23" i="127" l="1"/>
  <c r="AD15" i="95" s="1"/>
  <c r="N18" i="128"/>
  <c r="F18" i="128" s="1"/>
  <c r="AE22" i="4" s="1"/>
  <c r="I22" i="124"/>
  <c r="N19" i="128"/>
  <c r="F19" i="128" s="1"/>
  <c r="AE16" i="4" s="1"/>
  <c r="N9" i="128"/>
  <c r="F9" i="128" s="1"/>
  <c r="AE21" i="4" s="1"/>
  <c r="N8" i="128"/>
  <c r="F8" i="128" s="1"/>
  <c r="AE20" i="4" s="1"/>
  <c r="N12" i="128"/>
  <c r="F12" i="128" s="1"/>
  <c r="AE13" i="4" s="1"/>
  <c r="I25" i="128"/>
  <c r="N15" i="128"/>
  <c r="F15" i="128" s="1"/>
  <c r="AE14" i="4" s="1"/>
  <c r="N10" i="128"/>
  <c r="F10" i="128" s="1"/>
  <c r="AE3" i="4" s="1"/>
  <c r="N16" i="128"/>
  <c r="F16" i="128" s="1"/>
  <c r="AE17" i="4" s="1"/>
  <c r="N13" i="128"/>
  <c r="F13" i="128" s="1"/>
  <c r="AE23" i="4" s="1"/>
  <c r="L19" i="128"/>
  <c r="I21" i="124"/>
  <c r="I28" i="124"/>
  <c r="I27" i="126"/>
  <c r="I29" i="124"/>
  <c r="L22" i="124"/>
  <c r="L12" i="126"/>
  <c r="N10" i="124"/>
  <c r="F10" i="124" s="1"/>
  <c r="AA4" i="4" s="1"/>
  <c r="L15" i="124"/>
  <c r="N15" i="124"/>
  <c r="F15" i="124" s="1"/>
  <c r="AA6" i="4" s="1"/>
  <c r="L17" i="127"/>
  <c r="H11" i="127"/>
  <c r="H13" i="127"/>
  <c r="I13" i="127" s="1"/>
  <c r="AD10" i="95" s="1"/>
  <c r="H14" i="127"/>
  <c r="H15" i="127"/>
  <c r="I15" i="127" s="1"/>
  <c r="AD17" i="95" s="1"/>
  <c r="H16" i="127"/>
  <c r="I16" i="127" s="1"/>
  <c r="AD5" i="95" s="1"/>
  <c r="H10" i="127"/>
  <c r="H7" i="127"/>
  <c r="I7" i="127" s="1"/>
  <c r="AD4" i="95" s="1"/>
  <c r="H8" i="127"/>
  <c r="H9" i="127"/>
  <c r="I9" i="127" s="1"/>
  <c r="AD11" i="95" s="1"/>
  <c r="H6" i="127"/>
  <c r="H12" i="127"/>
  <c r="I12" i="127" s="1"/>
  <c r="AD8" i="95" s="1"/>
  <c r="H17" i="127"/>
  <c r="I17" i="127" s="1"/>
  <c r="AD20" i="95" s="1"/>
  <c r="L13" i="127"/>
  <c r="L26" i="127"/>
  <c r="L8" i="124"/>
  <c r="O8" i="124" s="1"/>
  <c r="H8" i="124" s="1"/>
  <c r="I8" i="124" s="1"/>
  <c r="AA9" i="95" s="1"/>
  <c r="L14" i="124"/>
  <c r="Q14" i="124" s="1"/>
  <c r="O14" i="124" s="1"/>
  <c r="H14" i="124" s="1"/>
  <c r="L29" i="124"/>
  <c r="R29" i="124" s="1"/>
  <c r="I27" i="127"/>
  <c r="N13" i="127"/>
  <c r="N11" i="127"/>
  <c r="N16" i="127"/>
  <c r="N12" i="127"/>
  <c r="N17" i="127"/>
  <c r="N15" i="127"/>
  <c r="N14" i="127"/>
  <c r="I20" i="127"/>
  <c r="AD18" i="95" s="1"/>
  <c r="N13" i="124"/>
  <c r="F13" i="124" s="1"/>
  <c r="AA17" i="4" s="1"/>
  <c r="N12" i="124"/>
  <c r="F12" i="124" s="1"/>
  <c r="AA14" i="4" s="1"/>
  <c r="N13" i="125"/>
  <c r="F13" i="125" s="1"/>
  <c r="AB20" i="4" s="1"/>
  <c r="I28" i="125"/>
  <c r="I25" i="127"/>
  <c r="I11" i="127"/>
  <c r="AD12" i="95" s="1"/>
  <c r="I26" i="127"/>
  <c r="L17" i="124"/>
  <c r="O17" i="124" s="1"/>
  <c r="H17" i="124" s="1"/>
  <c r="I17" i="124" s="1"/>
  <c r="AA8" i="95" s="1"/>
  <c r="N17" i="126"/>
  <c r="F17" i="126" s="1"/>
  <c r="L26" i="128"/>
  <c r="I27" i="125"/>
  <c r="I25" i="124"/>
  <c r="I6" i="127"/>
  <c r="AD3" i="95" s="1"/>
  <c r="L10" i="124"/>
  <c r="N9" i="124"/>
  <c r="F9" i="124" s="1"/>
  <c r="AA10" i="4" s="1"/>
  <c r="I24" i="124"/>
  <c r="I29" i="127"/>
  <c r="N14" i="124"/>
  <c r="F14" i="124" s="1"/>
  <c r="AA5" i="4" s="1"/>
  <c r="L21" i="124"/>
  <c r="Q21" i="124" s="1"/>
  <c r="I28" i="127"/>
  <c r="L7" i="124"/>
  <c r="O7" i="124" s="1"/>
  <c r="H7" i="124" s="1"/>
  <c r="I7" i="124" s="1"/>
  <c r="AA10" i="95" s="1"/>
  <c r="L10" i="128"/>
  <c r="I26" i="126"/>
  <c r="I14" i="127"/>
  <c r="AD13" i="95" s="1"/>
  <c r="N20" i="125"/>
  <c r="F20" i="125" s="1"/>
  <c r="AB15" i="4" s="1"/>
  <c r="I19" i="127"/>
  <c r="AD9" i="95" s="1"/>
  <c r="I28" i="128"/>
  <c r="AC10" i="4"/>
  <c r="N16" i="126"/>
  <c r="F16" i="126" s="1"/>
  <c r="AC9" i="4" s="1"/>
  <c r="N12" i="126"/>
  <c r="F12" i="126" s="1"/>
  <c r="N19" i="126"/>
  <c r="F19" i="126" s="1"/>
  <c r="N22" i="126"/>
  <c r="F22" i="126" s="1"/>
  <c r="N8" i="126"/>
  <c r="F8" i="126" s="1"/>
  <c r="AC8" i="4" s="1"/>
  <c r="N15" i="126"/>
  <c r="F15" i="126" s="1"/>
  <c r="N21" i="126"/>
  <c r="F21" i="126" s="1"/>
  <c r="N14" i="126"/>
  <c r="F14" i="126" s="1"/>
  <c r="N13" i="126"/>
  <c r="F13" i="126" s="1"/>
  <c r="N20" i="126"/>
  <c r="F20" i="126" s="1"/>
  <c r="N7" i="126"/>
  <c r="F7" i="126" s="1"/>
  <c r="AC7" i="4" s="1"/>
  <c r="N10" i="126"/>
  <c r="F10" i="126" s="1"/>
  <c r="AC5" i="4" s="1"/>
  <c r="N18" i="126"/>
  <c r="F18" i="126" s="1"/>
  <c r="N6" i="126"/>
  <c r="F6" i="126" s="1"/>
  <c r="AC16" i="4" s="1"/>
  <c r="N9" i="126"/>
  <c r="F9" i="126" s="1"/>
  <c r="AC24" i="4" s="1"/>
  <c r="I24" i="126"/>
  <c r="N15" i="125"/>
  <c r="F15" i="125" s="1"/>
  <c r="AB21" i="4" s="1"/>
  <c r="N14" i="125"/>
  <c r="F14" i="125" s="1"/>
  <c r="AB10" i="4" s="1"/>
  <c r="N16" i="125"/>
  <c r="F16" i="125" s="1"/>
  <c r="AB25" i="4" s="1"/>
  <c r="N21" i="125"/>
  <c r="F21" i="125" s="1"/>
  <c r="AB24" i="4" s="1"/>
  <c r="N17" i="125"/>
  <c r="F17" i="125" s="1"/>
  <c r="AB11" i="4" s="1"/>
  <c r="N22" i="125"/>
  <c r="F22" i="125" s="1"/>
  <c r="AB9" i="4" s="1"/>
  <c r="I25" i="125"/>
  <c r="I23" i="124"/>
  <c r="I20" i="124"/>
  <c r="I19" i="124"/>
  <c r="I27" i="124"/>
  <c r="I22" i="128"/>
  <c r="I27" i="128"/>
  <c r="I6" i="128"/>
  <c r="AE6" i="95" s="1"/>
  <c r="I17" i="128"/>
  <c r="AE11" i="95" s="1"/>
  <c r="I24" i="128"/>
  <c r="I23" i="128"/>
  <c r="I29" i="128"/>
  <c r="L28" i="128"/>
  <c r="I26" i="128"/>
  <c r="I21" i="128"/>
  <c r="L12" i="128"/>
  <c r="G19" i="128" s="1"/>
  <c r="L21" i="128"/>
  <c r="I24" i="127"/>
  <c r="AD22" i="95" s="1"/>
  <c r="I22" i="127"/>
  <c r="AD14" i="95" s="1"/>
  <c r="L10" i="127"/>
  <c r="O10" i="127" s="1"/>
  <c r="I10" i="127"/>
  <c r="AD19" i="95" s="1"/>
  <c r="I29" i="126"/>
  <c r="I28" i="126"/>
  <c r="I25" i="126"/>
  <c r="I29" i="125"/>
  <c r="L26" i="125"/>
  <c r="I26" i="125"/>
  <c r="L10" i="125"/>
  <c r="I24" i="125"/>
  <c r="L28" i="124"/>
  <c r="X28" i="124" s="1"/>
  <c r="L9" i="124"/>
  <c r="S29" i="124"/>
  <c r="L23" i="124"/>
  <c r="Q22" i="124" s="1"/>
  <c r="L24" i="124"/>
  <c r="T29" i="124"/>
  <c r="L16" i="124"/>
  <c r="U29" i="124"/>
  <c r="V29" i="124"/>
  <c r="X29" i="124"/>
  <c r="L25" i="124"/>
  <c r="L11" i="124"/>
  <c r="I26" i="124"/>
  <c r="L20" i="124"/>
  <c r="S19" i="124" s="1"/>
  <c r="L26" i="124"/>
  <c r="L12" i="124"/>
  <c r="L27" i="124"/>
  <c r="L6" i="124"/>
  <c r="O6" i="124" s="1"/>
  <c r="H6" i="124" s="1"/>
  <c r="I6" i="124" s="1"/>
  <c r="AA3" i="95" s="1"/>
  <c r="L18" i="124"/>
  <c r="L13" i="124"/>
  <c r="L14" i="128"/>
  <c r="O14" i="128" s="1"/>
  <c r="H14" i="128" s="1"/>
  <c r="I14" i="128" s="1"/>
  <c r="AE8" i="95" s="1"/>
  <c r="L7" i="128"/>
  <c r="O7" i="128" s="1"/>
  <c r="H7" i="128" s="1"/>
  <c r="I7" i="128" s="1"/>
  <c r="AE7" i="95" s="1"/>
  <c r="L23" i="128"/>
  <c r="L16" i="128"/>
  <c r="L9" i="128"/>
  <c r="L25" i="128"/>
  <c r="L18" i="128"/>
  <c r="L11" i="128"/>
  <c r="L27" i="128"/>
  <c r="L20" i="128"/>
  <c r="O20" i="128" s="1"/>
  <c r="H20" i="128" s="1"/>
  <c r="I20" i="128" s="1"/>
  <c r="AE4" i="95" s="1"/>
  <c r="L29" i="128"/>
  <c r="L6" i="128"/>
  <c r="O6" i="128" s="1"/>
  <c r="H6" i="128" s="1"/>
  <c r="L22" i="128"/>
  <c r="L15" i="128"/>
  <c r="L13" i="128"/>
  <c r="L8" i="128"/>
  <c r="L24" i="128"/>
  <c r="I21" i="127"/>
  <c r="AD16" i="95" s="1"/>
  <c r="L19" i="127"/>
  <c r="L12" i="127"/>
  <c r="G8" i="127" s="1"/>
  <c r="L28" i="127"/>
  <c r="L21" i="127"/>
  <c r="L14" i="127"/>
  <c r="L7" i="127"/>
  <c r="L23" i="127"/>
  <c r="L16" i="127"/>
  <c r="L9" i="127"/>
  <c r="L25" i="127"/>
  <c r="L18" i="127"/>
  <c r="O18" i="127" s="1"/>
  <c r="I18" i="127" s="1"/>
  <c r="AD23" i="95" s="1"/>
  <c r="L11" i="127"/>
  <c r="L27" i="127"/>
  <c r="L20" i="127"/>
  <c r="L29" i="127"/>
  <c r="L22" i="127"/>
  <c r="O22" i="127" s="1"/>
  <c r="L6" i="127"/>
  <c r="O6" i="127" s="1"/>
  <c r="L15" i="127"/>
  <c r="L8" i="127"/>
  <c r="L24" i="127"/>
  <c r="L11" i="126"/>
  <c r="O11" i="126" s="1"/>
  <c r="H11" i="126" s="1"/>
  <c r="I11" i="126" s="1"/>
  <c r="AC4" i="95" s="1"/>
  <c r="L10" i="126"/>
  <c r="L26" i="126"/>
  <c r="L19" i="126"/>
  <c r="L28" i="126"/>
  <c r="L21" i="126"/>
  <c r="L14" i="126"/>
  <c r="L7" i="126"/>
  <c r="L23" i="126"/>
  <c r="O23" i="126" s="1"/>
  <c r="H23" i="126" s="1"/>
  <c r="I23" i="126" s="1"/>
  <c r="AC11" i="95" s="1"/>
  <c r="L16" i="126"/>
  <c r="L9" i="126"/>
  <c r="L25" i="126"/>
  <c r="L18" i="126"/>
  <c r="L27" i="126"/>
  <c r="L20" i="126"/>
  <c r="L29" i="126"/>
  <c r="L22" i="126"/>
  <c r="L15" i="126"/>
  <c r="O15" i="126" s="1"/>
  <c r="H15" i="126" s="1"/>
  <c r="I15" i="126" s="1"/>
  <c r="AC18" i="95" s="1"/>
  <c r="L13" i="126"/>
  <c r="L6" i="126"/>
  <c r="O6" i="126" s="1"/>
  <c r="H6" i="126" s="1"/>
  <c r="I6" i="126" s="1"/>
  <c r="AC15" i="95" s="1"/>
  <c r="L8" i="126"/>
  <c r="L24" i="126"/>
  <c r="L28" i="125"/>
  <c r="L21" i="125"/>
  <c r="L19" i="125"/>
  <c r="O19" i="125" s="1"/>
  <c r="H19" i="125" s="1"/>
  <c r="I19" i="125" s="1"/>
  <c r="AB18" i="95" s="1"/>
  <c r="L12" i="125"/>
  <c r="L14" i="125"/>
  <c r="L7" i="125"/>
  <c r="O7" i="125" s="1"/>
  <c r="H7" i="125" s="1"/>
  <c r="I7" i="125" s="1"/>
  <c r="AB6" i="95" s="1"/>
  <c r="L23" i="125"/>
  <c r="O23" i="125" s="1"/>
  <c r="H23" i="125" s="1"/>
  <c r="I23" i="125" s="1"/>
  <c r="AB13" i="95" s="1"/>
  <c r="L16" i="125"/>
  <c r="L25" i="125"/>
  <c r="L18" i="125"/>
  <c r="O18" i="125" s="1"/>
  <c r="H18" i="125" s="1"/>
  <c r="I18" i="125" s="1"/>
  <c r="AB4" i="95" s="1"/>
  <c r="L27" i="125"/>
  <c r="L20" i="125"/>
  <c r="L29" i="125"/>
  <c r="L9" i="125"/>
  <c r="O9" i="125" s="1"/>
  <c r="H9" i="125" s="1"/>
  <c r="I9" i="125" s="1"/>
  <c r="AB7" i="95" s="1"/>
  <c r="L11" i="125"/>
  <c r="O11" i="125" s="1"/>
  <c r="H11" i="125" s="1"/>
  <c r="I11" i="125" s="1"/>
  <c r="AB5" i="95" s="1"/>
  <c r="L13" i="125"/>
  <c r="L6" i="125"/>
  <c r="O6" i="125" s="1"/>
  <c r="H6" i="125" s="1"/>
  <c r="I6" i="125" s="1"/>
  <c r="AB15" i="95" s="1"/>
  <c r="L22" i="125"/>
  <c r="L15" i="125"/>
  <c r="L8" i="125"/>
  <c r="O8" i="125" s="1"/>
  <c r="H8" i="125" s="1"/>
  <c r="I8" i="125" s="1"/>
  <c r="AB12" i="95" s="1"/>
  <c r="L24" i="125"/>
  <c r="Q29" i="124"/>
  <c r="X8" i="4"/>
  <c r="X16" i="4"/>
  <c r="X19" i="4"/>
  <c r="X13" i="4"/>
  <c r="X21" i="4"/>
  <c r="X24" i="4"/>
  <c r="X23" i="4"/>
  <c r="X25" i="4"/>
  <c r="X26" i="4"/>
  <c r="X9" i="95"/>
  <c r="X15" i="95"/>
  <c r="X14" i="95"/>
  <c r="X22" i="95"/>
  <c r="X20" i="95"/>
  <c r="X24" i="95"/>
  <c r="X23" i="95"/>
  <c r="X25" i="95"/>
  <c r="X26" i="95"/>
  <c r="X3" i="5"/>
  <c r="BG3" i="5" s="1"/>
  <c r="BG5" i="5"/>
  <c r="BG4" i="5"/>
  <c r="BG6" i="5"/>
  <c r="BG8" i="5"/>
  <c r="BG13" i="5"/>
  <c r="BG7" i="5"/>
  <c r="BG12" i="5"/>
  <c r="BG9" i="5"/>
  <c r="BG16" i="5"/>
  <c r="BG10" i="5"/>
  <c r="BG11" i="5"/>
  <c r="BG15" i="5"/>
  <c r="BG14" i="5"/>
  <c r="BG19" i="5"/>
  <c r="BG21" i="5"/>
  <c r="BG20" i="5"/>
  <c r="BG23" i="5"/>
  <c r="BG24" i="5"/>
  <c r="BG25" i="5"/>
  <c r="BG18" i="5"/>
  <c r="BG22" i="5"/>
  <c r="BG26" i="5"/>
  <c r="AH29" i="123"/>
  <c r="AG29" i="123"/>
  <c r="AF29" i="123"/>
  <c r="AE29" i="123"/>
  <c r="AD29" i="123"/>
  <c r="AC29" i="123"/>
  <c r="AB29" i="123"/>
  <c r="AA29" i="123"/>
  <c r="Z29" i="123"/>
  <c r="Y29" i="123"/>
  <c r="O29" i="123"/>
  <c r="H29" i="123" s="1"/>
  <c r="N29" i="123"/>
  <c r="F29" i="123" s="1"/>
  <c r="G29" i="123"/>
  <c r="AH28" i="123"/>
  <c r="AG28" i="123"/>
  <c r="AF28" i="123"/>
  <c r="AE28" i="123"/>
  <c r="AD28" i="123"/>
  <c r="AC28" i="123"/>
  <c r="AB28" i="123"/>
  <c r="AA28" i="123"/>
  <c r="Z28" i="123"/>
  <c r="Y28" i="123"/>
  <c r="O28" i="123"/>
  <c r="H28" i="123" s="1"/>
  <c r="N28" i="123"/>
  <c r="F28" i="123" s="1"/>
  <c r="G28" i="123"/>
  <c r="AH27" i="123"/>
  <c r="AG27" i="123"/>
  <c r="AF27" i="123"/>
  <c r="AE27" i="123"/>
  <c r="AD27" i="123"/>
  <c r="AC27" i="123"/>
  <c r="AB27" i="123"/>
  <c r="AA27" i="123"/>
  <c r="Z27" i="123"/>
  <c r="Y27" i="123"/>
  <c r="O27" i="123"/>
  <c r="H27" i="123" s="1"/>
  <c r="N27" i="123"/>
  <c r="F27" i="123" s="1"/>
  <c r="G27" i="123"/>
  <c r="AH26" i="123"/>
  <c r="AG26" i="123"/>
  <c r="AF26" i="123"/>
  <c r="AE26" i="123"/>
  <c r="AD26" i="123"/>
  <c r="AC26" i="123"/>
  <c r="AB26" i="123"/>
  <c r="AA26" i="123"/>
  <c r="Z26" i="123"/>
  <c r="Y26" i="123"/>
  <c r="O26" i="123"/>
  <c r="H26" i="123" s="1"/>
  <c r="N26" i="123"/>
  <c r="F26" i="123" s="1"/>
  <c r="G26" i="123"/>
  <c r="AH25" i="123"/>
  <c r="AG25" i="123"/>
  <c r="AF25" i="123"/>
  <c r="AE25" i="123"/>
  <c r="AD25" i="123"/>
  <c r="AC25" i="123"/>
  <c r="AB25" i="123"/>
  <c r="AA25" i="123"/>
  <c r="Z25" i="123"/>
  <c r="Y25" i="123"/>
  <c r="O25" i="123"/>
  <c r="H25" i="123" s="1"/>
  <c r="N25" i="123"/>
  <c r="F25" i="123" s="1"/>
  <c r="G25" i="123"/>
  <c r="AH24" i="123"/>
  <c r="AG24" i="123"/>
  <c r="AF24" i="123"/>
  <c r="AE24" i="123"/>
  <c r="AD24" i="123"/>
  <c r="AC24" i="123"/>
  <c r="AB24" i="123"/>
  <c r="AA24" i="123"/>
  <c r="Z24" i="123"/>
  <c r="Y24" i="123"/>
  <c r="O24" i="123"/>
  <c r="H24" i="123" s="1"/>
  <c r="N24" i="123"/>
  <c r="F24" i="123" s="1"/>
  <c r="G24" i="123"/>
  <c r="AH23" i="123"/>
  <c r="AG23" i="123"/>
  <c r="AF23" i="123"/>
  <c r="AE23" i="123"/>
  <c r="AD23" i="123"/>
  <c r="AC23" i="123"/>
  <c r="AB23" i="123"/>
  <c r="AA23" i="123"/>
  <c r="Z23" i="123"/>
  <c r="Y23" i="123"/>
  <c r="O23" i="123"/>
  <c r="H23" i="123" s="1"/>
  <c r="N23" i="123"/>
  <c r="F23" i="123" s="1"/>
  <c r="G23" i="123"/>
  <c r="AH22" i="123"/>
  <c r="AG22" i="123"/>
  <c r="AF22" i="123"/>
  <c r="AE22" i="123"/>
  <c r="AD22" i="123"/>
  <c r="AC22" i="123"/>
  <c r="AB22" i="123"/>
  <c r="AA22" i="123"/>
  <c r="Z22" i="123"/>
  <c r="Y22" i="123"/>
  <c r="O22" i="123"/>
  <c r="H22" i="123" s="1"/>
  <c r="N22" i="123"/>
  <c r="F22" i="123" s="1"/>
  <c r="G22" i="123"/>
  <c r="AH21" i="123"/>
  <c r="AG21" i="123"/>
  <c r="AF21" i="123"/>
  <c r="AE21" i="123"/>
  <c r="AD21" i="123"/>
  <c r="AC21" i="123"/>
  <c r="AB21" i="123"/>
  <c r="AA21" i="123"/>
  <c r="Z21" i="123"/>
  <c r="Y21" i="123"/>
  <c r="N21" i="123"/>
  <c r="F21" i="123" s="1"/>
  <c r="Z19" i="4" s="1"/>
  <c r="G21" i="123"/>
  <c r="AH20" i="123"/>
  <c r="AG20" i="123"/>
  <c r="AF20" i="123"/>
  <c r="AE20" i="123"/>
  <c r="AD20" i="123"/>
  <c r="AC20" i="123"/>
  <c r="AB20" i="123"/>
  <c r="AA20" i="123"/>
  <c r="Z20" i="123"/>
  <c r="Y20" i="123"/>
  <c r="N20" i="123"/>
  <c r="F20" i="123" s="1"/>
  <c r="Z12" i="4" s="1"/>
  <c r="G20" i="123"/>
  <c r="AH19" i="123"/>
  <c r="AG19" i="123"/>
  <c r="AF19" i="123"/>
  <c r="AE19" i="123"/>
  <c r="AD19" i="123"/>
  <c r="AC19" i="123"/>
  <c r="AB19" i="123"/>
  <c r="AA19" i="123"/>
  <c r="Z19" i="123"/>
  <c r="Y19" i="123"/>
  <c r="N19" i="123"/>
  <c r="F19" i="123" s="1"/>
  <c r="Z21" i="4" s="1"/>
  <c r="G19" i="123"/>
  <c r="AH18" i="123"/>
  <c r="AG18" i="123"/>
  <c r="AF18" i="123"/>
  <c r="AE18" i="123"/>
  <c r="AD18" i="123"/>
  <c r="AC18" i="123"/>
  <c r="AB18" i="123"/>
  <c r="AA18" i="123"/>
  <c r="Z18" i="123"/>
  <c r="Y18" i="123"/>
  <c r="N18" i="123"/>
  <c r="F18" i="123" s="1"/>
  <c r="Z10" i="4" s="1"/>
  <c r="G18" i="123"/>
  <c r="AH17" i="123"/>
  <c r="AG17" i="123"/>
  <c r="AF17" i="123"/>
  <c r="AE17" i="123"/>
  <c r="AD17" i="123"/>
  <c r="AC17" i="123"/>
  <c r="AB17" i="123"/>
  <c r="AA17" i="123"/>
  <c r="Z17" i="123"/>
  <c r="Y17" i="123"/>
  <c r="G17" i="123"/>
  <c r="AH16" i="123"/>
  <c r="AG16" i="123"/>
  <c r="AF16" i="123"/>
  <c r="AE16" i="123"/>
  <c r="AD16" i="123"/>
  <c r="AC16" i="123"/>
  <c r="AB16" i="123"/>
  <c r="AA16" i="123"/>
  <c r="Z16" i="123"/>
  <c r="Y16" i="123"/>
  <c r="G16" i="123"/>
  <c r="AH15" i="123"/>
  <c r="AG15" i="123"/>
  <c r="AF15" i="123"/>
  <c r="AE15" i="123"/>
  <c r="AD15" i="123"/>
  <c r="AC15" i="123"/>
  <c r="AB15" i="123"/>
  <c r="AA15" i="123"/>
  <c r="Z15" i="123"/>
  <c r="Y15" i="123"/>
  <c r="G15" i="123"/>
  <c r="AH14" i="123"/>
  <c r="AG14" i="123"/>
  <c r="AF14" i="123"/>
  <c r="AE14" i="123"/>
  <c r="AD14" i="123"/>
  <c r="AC14" i="123"/>
  <c r="AB14" i="123"/>
  <c r="AA14" i="123"/>
  <c r="Z14" i="123"/>
  <c r="Y14" i="123"/>
  <c r="G14" i="123"/>
  <c r="AH13" i="123"/>
  <c r="AG13" i="123"/>
  <c r="AF13" i="123"/>
  <c r="AE13" i="123"/>
  <c r="AD13" i="123"/>
  <c r="AC13" i="123"/>
  <c r="AB13" i="123"/>
  <c r="AA13" i="123"/>
  <c r="Z13" i="123"/>
  <c r="Y13" i="123"/>
  <c r="N13" i="123"/>
  <c r="F13" i="123" s="1"/>
  <c r="Z5" i="4" s="1"/>
  <c r="G13" i="123"/>
  <c r="AH12" i="123"/>
  <c r="AG12" i="123"/>
  <c r="AF12" i="123"/>
  <c r="AE12" i="123"/>
  <c r="AD12" i="123"/>
  <c r="AC12" i="123"/>
  <c r="AB12" i="123"/>
  <c r="AA12" i="123"/>
  <c r="Z12" i="123"/>
  <c r="Y12" i="123"/>
  <c r="G12" i="123"/>
  <c r="AH11" i="123"/>
  <c r="AG11" i="123"/>
  <c r="AF11" i="123"/>
  <c r="AE11" i="123"/>
  <c r="AD11" i="123"/>
  <c r="AC11" i="123"/>
  <c r="AB11" i="123"/>
  <c r="AA11" i="123"/>
  <c r="Z11" i="123"/>
  <c r="Y11" i="123"/>
  <c r="G11" i="123"/>
  <c r="AH10" i="123"/>
  <c r="AG10" i="123"/>
  <c r="AF10" i="123"/>
  <c r="AE10" i="123"/>
  <c r="AD10" i="123"/>
  <c r="AC10" i="123"/>
  <c r="AB10" i="123"/>
  <c r="AA10" i="123"/>
  <c r="Z10" i="123"/>
  <c r="Y10" i="123"/>
  <c r="G10" i="123"/>
  <c r="AH9" i="123"/>
  <c r="AG9" i="123"/>
  <c r="AF9" i="123"/>
  <c r="AE9" i="123"/>
  <c r="AD9" i="123"/>
  <c r="AC9" i="123"/>
  <c r="AB9" i="123"/>
  <c r="AA9" i="123"/>
  <c r="Z9" i="123"/>
  <c r="Y9" i="123"/>
  <c r="N9" i="123"/>
  <c r="F9" i="123" s="1"/>
  <c r="Z18" i="4" s="1"/>
  <c r="AH8" i="123"/>
  <c r="AG8" i="123"/>
  <c r="AF8" i="123"/>
  <c r="AE8" i="123"/>
  <c r="AD8" i="123"/>
  <c r="AC8" i="123"/>
  <c r="AB8" i="123"/>
  <c r="AA8" i="123"/>
  <c r="Z8" i="123"/>
  <c r="Y8" i="123"/>
  <c r="G8" i="123"/>
  <c r="AH7" i="123"/>
  <c r="AG7" i="123"/>
  <c r="AF7" i="123"/>
  <c r="AE7" i="123"/>
  <c r="AD7" i="123"/>
  <c r="AC7" i="123"/>
  <c r="AB7" i="123"/>
  <c r="AA7" i="123"/>
  <c r="Z7" i="123"/>
  <c r="Y7" i="123"/>
  <c r="G7" i="123"/>
  <c r="Z6" i="123"/>
  <c r="Y6" i="123"/>
  <c r="N6" i="123"/>
  <c r="F6" i="123" s="1"/>
  <c r="Z9" i="4" s="1"/>
  <c r="G6" i="123"/>
  <c r="K4" i="123"/>
  <c r="L17" i="123" s="1"/>
  <c r="H3" i="123"/>
  <c r="E3" i="123"/>
  <c r="A3" i="123"/>
  <c r="A2" i="123"/>
  <c r="AH29" i="122"/>
  <c r="AG29" i="122"/>
  <c r="AF29" i="122"/>
  <c r="AE29" i="122"/>
  <c r="AD29" i="122"/>
  <c r="AC29" i="122"/>
  <c r="AB29" i="122"/>
  <c r="AA29" i="122"/>
  <c r="Z29" i="122"/>
  <c r="Y29" i="122"/>
  <c r="O29" i="122"/>
  <c r="H29" i="122" s="1"/>
  <c r="N29" i="122"/>
  <c r="F29" i="122" s="1"/>
  <c r="G29" i="122"/>
  <c r="AH28" i="122"/>
  <c r="AG28" i="122"/>
  <c r="AF28" i="122"/>
  <c r="AE28" i="122"/>
  <c r="AD28" i="122"/>
  <c r="AC28" i="122"/>
  <c r="AB28" i="122"/>
  <c r="AA28" i="122"/>
  <c r="Z28" i="122"/>
  <c r="Y28" i="122"/>
  <c r="O28" i="122"/>
  <c r="H28" i="122" s="1"/>
  <c r="N28" i="122"/>
  <c r="F28" i="122" s="1"/>
  <c r="G28" i="122"/>
  <c r="AH27" i="122"/>
  <c r="AG27" i="122"/>
  <c r="AF27" i="122"/>
  <c r="AE27" i="122"/>
  <c r="AD27" i="122"/>
  <c r="AC27" i="122"/>
  <c r="AB27" i="122"/>
  <c r="AA27" i="122"/>
  <c r="Z27" i="122"/>
  <c r="Y27" i="122"/>
  <c r="O27" i="122"/>
  <c r="H27" i="122" s="1"/>
  <c r="N27" i="122"/>
  <c r="F27" i="122" s="1"/>
  <c r="G27" i="122"/>
  <c r="AH26" i="122"/>
  <c r="AG26" i="122"/>
  <c r="AF26" i="122"/>
  <c r="AE26" i="122"/>
  <c r="AD26" i="122"/>
  <c r="AC26" i="122"/>
  <c r="AB26" i="122"/>
  <c r="AA26" i="122"/>
  <c r="Z26" i="122"/>
  <c r="Y26" i="122"/>
  <c r="O26" i="122"/>
  <c r="H26" i="122" s="1"/>
  <c r="N26" i="122"/>
  <c r="F26" i="122" s="1"/>
  <c r="G26" i="122"/>
  <c r="AH25" i="122"/>
  <c r="AG25" i="122"/>
  <c r="AF25" i="122"/>
  <c r="AE25" i="122"/>
  <c r="AD25" i="122"/>
  <c r="AC25" i="122"/>
  <c r="AB25" i="122"/>
  <c r="AA25" i="122"/>
  <c r="Z25" i="122"/>
  <c r="Y25" i="122"/>
  <c r="O25" i="122"/>
  <c r="H25" i="122" s="1"/>
  <c r="N25" i="122"/>
  <c r="F25" i="122" s="1"/>
  <c r="G25" i="122"/>
  <c r="AH24" i="122"/>
  <c r="AG24" i="122"/>
  <c r="AF24" i="122"/>
  <c r="AE24" i="122"/>
  <c r="AD24" i="122"/>
  <c r="AC24" i="122"/>
  <c r="AB24" i="122"/>
  <c r="AA24" i="122"/>
  <c r="Z24" i="122"/>
  <c r="Y24" i="122"/>
  <c r="O24" i="122"/>
  <c r="H24" i="122" s="1"/>
  <c r="N24" i="122"/>
  <c r="F24" i="122" s="1"/>
  <c r="G24" i="122"/>
  <c r="AH23" i="122"/>
  <c r="AG23" i="122"/>
  <c r="AF23" i="122"/>
  <c r="AE23" i="122"/>
  <c r="AD23" i="122"/>
  <c r="AC23" i="122"/>
  <c r="AB23" i="122"/>
  <c r="AA23" i="122"/>
  <c r="Z23" i="122"/>
  <c r="Y23" i="122"/>
  <c r="O23" i="122"/>
  <c r="H23" i="122" s="1"/>
  <c r="N23" i="122"/>
  <c r="F23" i="122" s="1"/>
  <c r="G23" i="122"/>
  <c r="AH22" i="122"/>
  <c r="AG22" i="122"/>
  <c r="AF22" i="122"/>
  <c r="AE22" i="122"/>
  <c r="AD22" i="122"/>
  <c r="AC22" i="122"/>
  <c r="AB22" i="122"/>
  <c r="AA22" i="122"/>
  <c r="Z22" i="122"/>
  <c r="Y22" i="122"/>
  <c r="O22" i="122"/>
  <c r="H22" i="122" s="1"/>
  <c r="N22" i="122"/>
  <c r="F22" i="122" s="1"/>
  <c r="G22" i="122"/>
  <c r="AH21" i="122"/>
  <c r="AG21" i="122"/>
  <c r="AF21" i="122"/>
  <c r="AE21" i="122"/>
  <c r="AD21" i="122"/>
  <c r="AC21" i="122"/>
  <c r="AB21" i="122"/>
  <c r="AA21" i="122"/>
  <c r="Z21" i="122"/>
  <c r="Y21" i="122"/>
  <c r="N21" i="122"/>
  <c r="F21" i="122" s="1"/>
  <c r="Y22" i="4" s="1"/>
  <c r="G21" i="122"/>
  <c r="AH20" i="122"/>
  <c r="AG20" i="122"/>
  <c r="AF20" i="122"/>
  <c r="AE20" i="122"/>
  <c r="AD20" i="122"/>
  <c r="AC20" i="122"/>
  <c r="AB20" i="122"/>
  <c r="AA20" i="122"/>
  <c r="Z20" i="122"/>
  <c r="Y20" i="122"/>
  <c r="G20" i="122"/>
  <c r="AH19" i="122"/>
  <c r="AG19" i="122"/>
  <c r="AF19" i="122"/>
  <c r="AE19" i="122"/>
  <c r="AD19" i="122"/>
  <c r="AC19" i="122"/>
  <c r="AB19" i="122"/>
  <c r="AA19" i="122"/>
  <c r="Z19" i="122"/>
  <c r="Y19" i="122"/>
  <c r="G19" i="122"/>
  <c r="AH18" i="122"/>
  <c r="AG18" i="122"/>
  <c r="AF18" i="122"/>
  <c r="AE18" i="122"/>
  <c r="AD18" i="122"/>
  <c r="AC18" i="122"/>
  <c r="AB18" i="122"/>
  <c r="AA18" i="122"/>
  <c r="Z18" i="122"/>
  <c r="Y18" i="122"/>
  <c r="G18" i="122"/>
  <c r="AH17" i="122"/>
  <c r="AG17" i="122"/>
  <c r="AF17" i="122"/>
  <c r="AE17" i="122"/>
  <c r="AD17" i="122"/>
  <c r="AC17" i="122"/>
  <c r="AB17" i="122"/>
  <c r="AA17" i="122"/>
  <c r="Z17" i="122"/>
  <c r="Y17" i="122"/>
  <c r="G17" i="122"/>
  <c r="AH16" i="122"/>
  <c r="AG16" i="122"/>
  <c r="AF16" i="122"/>
  <c r="AE16" i="122"/>
  <c r="AD16" i="122"/>
  <c r="AC16" i="122"/>
  <c r="AB16" i="122"/>
  <c r="AA16" i="122"/>
  <c r="Z16" i="122"/>
  <c r="Y16" i="122"/>
  <c r="G16" i="122"/>
  <c r="AH15" i="122"/>
  <c r="AG15" i="122"/>
  <c r="AF15" i="122"/>
  <c r="AE15" i="122"/>
  <c r="AD15" i="122"/>
  <c r="AC15" i="122"/>
  <c r="AB15" i="122"/>
  <c r="AA15" i="122"/>
  <c r="Z15" i="122"/>
  <c r="Y15" i="122"/>
  <c r="G15" i="122"/>
  <c r="AH14" i="122"/>
  <c r="AG14" i="122"/>
  <c r="AF14" i="122"/>
  <c r="AE14" i="122"/>
  <c r="AD14" i="122"/>
  <c r="AC14" i="122"/>
  <c r="AB14" i="122"/>
  <c r="AA14" i="122"/>
  <c r="Z14" i="122"/>
  <c r="Y14" i="122"/>
  <c r="G14" i="122"/>
  <c r="AH13" i="122"/>
  <c r="AG13" i="122"/>
  <c r="AF13" i="122"/>
  <c r="AE13" i="122"/>
  <c r="AD13" i="122"/>
  <c r="AC13" i="122"/>
  <c r="AB13" i="122"/>
  <c r="AA13" i="122"/>
  <c r="Z13" i="122"/>
  <c r="Y13" i="122"/>
  <c r="G13" i="122"/>
  <c r="AH12" i="122"/>
  <c r="AG12" i="122"/>
  <c r="AF12" i="122"/>
  <c r="AE12" i="122"/>
  <c r="AD12" i="122"/>
  <c r="AC12" i="122"/>
  <c r="AB12" i="122"/>
  <c r="AA12" i="122"/>
  <c r="Z12" i="122"/>
  <c r="Y12" i="122"/>
  <c r="G12" i="122"/>
  <c r="AH11" i="122"/>
  <c r="AG11" i="122"/>
  <c r="AF11" i="122"/>
  <c r="AE11" i="122"/>
  <c r="AD11" i="122"/>
  <c r="AC11" i="122"/>
  <c r="AB11" i="122"/>
  <c r="AA11" i="122"/>
  <c r="Z11" i="122"/>
  <c r="Y11" i="122"/>
  <c r="G11" i="122"/>
  <c r="AH10" i="122"/>
  <c r="AG10" i="122"/>
  <c r="AF10" i="122"/>
  <c r="AE10" i="122"/>
  <c r="AD10" i="122"/>
  <c r="AC10" i="122"/>
  <c r="AB10" i="122"/>
  <c r="AA10" i="122"/>
  <c r="Z10" i="122"/>
  <c r="Y10" i="122"/>
  <c r="N10" i="122"/>
  <c r="F10" i="122" s="1"/>
  <c r="Y10" i="4" s="1"/>
  <c r="G10" i="122"/>
  <c r="AH9" i="122"/>
  <c r="AG9" i="122"/>
  <c r="AF9" i="122"/>
  <c r="AE9" i="122"/>
  <c r="AD9" i="122"/>
  <c r="AC9" i="122"/>
  <c r="AB9" i="122"/>
  <c r="AA9" i="122"/>
  <c r="Z9" i="122"/>
  <c r="Y9" i="122"/>
  <c r="N9" i="122"/>
  <c r="F9" i="122" s="1"/>
  <c r="Y6" i="4" s="1"/>
  <c r="G9" i="122"/>
  <c r="AH8" i="122"/>
  <c r="AG8" i="122"/>
  <c r="AF8" i="122"/>
  <c r="AE8" i="122"/>
  <c r="AD8" i="122"/>
  <c r="AC8" i="122"/>
  <c r="AB8" i="122"/>
  <c r="AA8" i="122"/>
  <c r="Z8" i="122"/>
  <c r="Y8" i="122"/>
  <c r="N8" i="122"/>
  <c r="F8" i="122" s="1"/>
  <c r="Y4" i="4" s="1"/>
  <c r="G8" i="122"/>
  <c r="AH7" i="122"/>
  <c r="AG7" i="122"/>
  <c r="AF7" i="122"/>
  <c r="AE7" i="122"/>
  <c r="AD7" i="122"/>
  <c r="AC7" i="122"/>
  <c r="AB7" i="122"/>
  <c r="AA7" i="122"/>
  <c r="Z7" i="122"/>
  <c r="Y7" i="122"/>
  <c r="N7" i="122"/>
  <c r="F7" i="122" s="1"/>
  <c r="Y19" i="4" s="1"/>
  <c r="G7" i="122"/>
  <c r="Z6" i="122"/>
  <c r="Y6" i="122"/>
  <c r="N6" i="122"/>
  <c r="F6" i="122" s="1"/>
  <c r="Y15" i="4" s="1"/>
  <c r="K4" i="122"/>
  <c r="L17" i="122" s="1"/>
  <c r="H3" i="122"/>
  <c r="E3" i="122"/>
  <c r="A3" i="122"/>
  <c r="A2" i="122"/>
  <c r="AH29" i="121"/>
  <c r="AG29" i="121"/>
  <c r="AF29" i="121"/>
  <c r="AE29" i="121"/>
  <c r="AD29" i="121"/>
  <c r="AC29" i="121"/>
  <c r="AB29" i="121"/>
  <c r="AA29" i="121"/>
  <c r="Z29" i="121"/>
  <c r="Y29" i="121"/>
  <c r="O29" i="121"/>
  <c r="H29" i="121" s="1"/>
  <c r="N29" i="121"/>
  <c r="F29" i="121" s="1"/>
  <c r="G29" i="121"/>
  <c r="AH28" i="121"/>
  <c r="AG28" i="121"/>
  <c r="AF28" i="121"/>
  <c r="AE28" i="121"/>
  <c r="AD28" i="121"/>
  <c r="AC28" i="121"/>
  <c r="AB28" i="121"/>
  <c r="AA28" i="121"/>
  <c r="Z28" i="121"/>
  <c r="Y28" i="121"/>
  <c r="O28" i="121"/>
  <c r="H28" i="121" s="1"/>
  <c r="N28" i="121"/>
  <c r="F28" i="121" s="1"/>
  <c r="G28" i="121"/>
  <c r="AH27" i="121"/>
  <c r="AG27" i="121"/>
  <c r="AF27" i="121"/>
  <c r="AE27" i="121"/>
  <c r="AD27" i="121"/>
  <c r="AC27" i="121"/>
  <c r="AB27" i="121"/>
  <c r="AA27" i="121"/>
  <c r="Z27" i="121"/>
  <c r="Y27" i="121"/>
  <c r="O27" i="121"/>
  <c r="H27" i="121" s="1"/>
  <c r="N27" i="121"/>
  <c r="F27" i="121" s="1"/>
  <c r="G27" i="121"/>
  <c r="AH26" i="121"/>
  <c r="AG26" i="121"/>
  <c r="AF26" i="121"/>
  <c r="AE26" i="121"/>
  <c r="AD26" i="121"/>
  <c r="AC26" i="121"/>
  <c r="AB26" i="121"/>
  <c r="AA26" i="121"/>
  <c r="Z26" i="121"/>
  <c r="Y26" i="121"/>
  <c r="O26" i="121"/>
  <c r="H26" i="121" s="1"/>
  <c r="N26" i="121"/>
  <c r="F26" i="121" s="1"/>
  <c r="G26" i="121"/>
  <c r="AH25" i="121"/>
  <c r="AG25" i="121"/>
  <c r="AF25" i="121"/>
  <c r="AE25" i="121"/>
  <c r="AD25" i="121"/>
  <c r="AC25" i="121"/>
  <c r="AB25" i="121"/>
  <c r="AA25" i="121"/>
  <c r="Z25" i="121"/>
  <c r="Y25" i="121"/>
  <c r="O25" i="121"/>
  <c r="H25" i="121" s="1"/>
  <c r="N25" i="121"/>
  <c r="F25" i="121" s="1"/>
  <c r="G25" i="121"/>
  <c r="AH24" i="121"/>
  <c r="AG24" i="121"/>
  <c r="AF24" i="121"/>
  <c r="AE24" i="121"/>
  <c r="AD24" i="121"/>
  <c r="AC24" i="121"/>
  <c r="AB24" i="121"/>
  <c r="AA24" i="121"/>
  <c r="Z24" i="121"/>
  <c r="Y24" i="121"/>
  <c r="O24" i="121"/>
  <c r="H24" i="121" s="1"/>
  <c r="N24" i="121"/>
  <c r="F24" i="121" s="1"/>
  <c r="G24" i="121"/>
  <c r="AH23" i="121"/>
  <c r="AG23" i="121"/>
  <c r="AF23" i="121"/>
  <c r="AE23" i="121"/>
  <c r="AD23" i="121"/>
  <c r="AC23" i="121"/>
  <c r="AB23" i="121"/>
  <c r="AA23" i="121"/>
  <c r="Z23" i="121"/>
  <c r="Y23" i="121"/>
  <c r="O23" i="121"/>
  <c r="H23" i="121" s="1"/>
  <c r="N23" i="121"/>
  <c r="F23" i="121" s="1"/>
  <c r="G23" i="121"/>
  <c r="AH22" i="121"/>
  <c r="AG22" i="121"/>
  <c r="AF22" i="121"/>
  <c r="AE22" i="121"/>
  <c r="AD22" i="121"/>
  <c r="AC22" i="121"/>
  <c r="AB22" i="121"/>
  <c r="AA22" i="121"/>
  <c r="Z22" i="121"/>
  <c r="Y22" i="121"/>
  <c r="O22" i="121"/>
  <c r="H22" i="121" s="1"/>
  <c r="N22" i="121"/>
  <c r="F22" i="121" s="1"/>
  <c r="G22" i="121"/>
  <c r="AH21" i="121"/>
  <c r="AG21" i="121"/>
  <c r="AF21" i="121"/>
  <c r="AE21" i="121"/>
  <c r="AD21" i="121"/>
  <c r="AC21" i="121"/>
  <c r="AB21" i="121"/>
  <c r="AA21" i="121"/>
  <c r="Z21" i="121"/>
  <c r="Y21" i="121"/>
  <c r="O21" i="121"/>
  <c r="H21" i="121" s="1"/>
  <c r="N21" i="121"/>
  <c r="F21" i="121" s="1"/>
  <c r="G21" i="121"/>
  <c r="AH20" i="121"/>
  <c r="AG20" i="121"/>
  <c r="AF20" i="121"/>
  <c r="AE20" i="121"/>
  <c r="AD20" i="121"/>
  <c r="AC20" i="121"/>
  <c r="AB20" i="121"/>
  <c r="AA20" i="121"/>
  <c r="Z20" i="121"/>
  <c r="Y20" i="121"/>
  <c r="G20" i="121"/>
  <c r="AH19" i="121"/>
  <c r="AG19" i="121"/>
  <c r="AF19" i="121"/>
  <c r="AE19" i="121"/>
  <c r="AD19" i="121"/>
  <c r="AC19" i="121"/>
  <c r="AB19" i="121"/>
  <c r="AA19" i="121"/>
  <c r="Z19" i="121"/>
  <c r="Y19" i="121"/>
  <c r="G19" i="121"/>
  <c r="AH18" i="121"/>
  <c r="AG18" i="121"/>
  <c r="AF18" i="121"/>
  <c r="AE18" i="121"/>
  <c r="AD18" i="121"/>
  <c r="AC18" i="121"/>
  <c r="AB18" i="121"/>
  <c r="AA18" i="121"/>
  <c r="Z18" i="121"/>
  <c r="Y18" i="121"/>
  <c r="AH17" i="121"/>
  <c r="AG17" i="121"/>
  <c r="AF17" i="121"/>
  <c r="AE17" i="121"/>
  <c r="AD17" i="121"/>
  <c r="AC17" i="121"/>
  <c r="AB17" i="121"/>
  <c r="AA17" i="121"/>
  <c r="Z17" i="121"/>
  <c r="Y17" i="121"/>
  <c r="N17" i="121"/>
  <c r="F17" i="121" s="1"/>
  <c r="X20" i="4" s="1"/>
  <c r="AH16" i="121"/>
  <c r="AG16" i="121"/>
  <c r="AF16" i="121"/>
  <c r="AE16" i="121"/>
  <c r="AD16" i="121"/>
  <c r="AC16" i="121"/>
  <c r="AB16" i="121"/>
  <c r="AA16" i="121"/>
  <c r="Z16" i="121"/>
  <c r="Y16" i="121"/>
  <c r="N16" i="121"/>
  <c r="F16" i="121" s="1"/>
  <c r="X14" i="4" s="1"/>
  <c r="G16" i="121"/>
  <c r="AH15" i="121"/>
  <c r="AG15" i="121"/>
  <c r="AF15" i="121"/>
  <c r="AE15" i="121"/>
  <c r="AD15" i="121"/>
  <c r="AC15" i="121"/>
  <c r="AB15" i="121"/>
  <c r="AA15" i="121"/>
  <c r="Z15" i="121"/>
  <c r="Y15" i="121"/>
  <c r="AH14" i="121"/>
  <c r="AG14" i="121"/>
  <c r="AF14" i="121"/>
  <c r="AE14" i="121"/>
  <c r="AD14" i="121"/>
  <c r="AC14" i="121"/>
  <c r="AB14" i="121"/>
  <c r="AA14" i="121"/>
  <c r="Z14" i="121"/>
  <c r="Y14" i="121"/>
  <c r="G14" i="121"/>
  <c r="AH13" i="121"/>
  <c r="AG13" i="121"/>
  <c r="AF13" i="121"/>
  <c r="AE13" i="121"/>
  <c r="AD13" i="121"/>
  <c r="AC13" i="121"/>
  <c r="AB13" i="121"/>
  <c r="AA13" i="121"/>
  <c r="Z13" i="121"/>
  <c r="Y13" i="121"/>
  <c r="G13" i="121"/>
  <c r="AH12" i="121"/>
  <c r="AG12" i="121"/>
  <c r="AF12" i="121"/>
  <c r="AE12" i="121"/>
  <c r="AD12" i="121"/>
  <c r="AC12" i="121"/>
  <c r="AB12" i="121"/>
  <c r="AA12" i="121"/>
  <c r="Z12" i="121"/>
  <c r="Y12" i="121"/>
  <c r="G12" i="121"/>
  <c r="AH11" i="121"/>
  <c r="AG11" i="121"/>
  <c r="AF11" i="121"/>
  <c r="AE11" i="121"/>
  <c r="AD11" i="121"/>
  <c r="AC11" i="121"/>
  <c r="AB11" i="121"/>
  <c r="AA11" i="121"/>
  <c r="Z11" i="121"/>
  <c r="Y11" i="121"/>
  <c r="G11" i="121"/>
  <c r="AH10" i="121"/>
  <c r="AG10" i="121"/>
  <c r="AF10" i="121"/>
  <c r="AE10" i="121"/>
  <c r="AD10" i="121"/>
  <c r="AC10" i="121"/>
  <c r="AB10" i="121"/>
  <c r="AA10" i="121"/>
  <c r="Z10" i="121"/>
  <c r="Y10" i="121"/>
  <c r="G10" i="121"/>
  <c r="AH9" i="121"/>
  <c r="AG9" i="121"/>
  <c r="AF9" i="121"/>
  <c r="AE9" i="121"/>
  <c r="AD9" i="121"/>
  <c r="AC9" i="121"/>
  <c r="AB9" i="121"/>
  <c r="AA9" i="121"/>
  <c r="Z9" i="121"/>
  <c r="Y9" i="121"/>
  <c r="G9" i="121"/>
  <c r="AH8" i="121"/>
  <c r="AG8" i="121"/>
  <c r="AF8" i="121"/>
  <c r="AE8" i="121"/>
  <c r="AD8" i="121"/>
  <c r="AC8" i="121"/>
  <c r="AB8" i="121"/>
  <c r="AA8" i="121"/>
  <c r="Z8" i="121"/>
  <c r="Y8" i="121"/>
  <c r="G8" i="121"/>
  <c r="AH7" i="121"/>
  <c r="AG7" i="121"/>
  <c r="AF7" i="121"/>
  <c r="AE7" i="121"/>
  <c r="AD7" i="121"/>
  <c r="AC7" i="121"/>
  <c r="AB7" i="121"/>
  <c r="AA7" i="121"/>
  <c r="Z7" i="121"/>
  <c r="N18" i="121" s="1"/>
  <c r="F18" i="121" s="1"/>
  <c r="X17" i="4" s="1"/>
  <c r="Y7" i="121"/>
  <c r="N7" i="121"/>
  <c r="F7" i="121" s="1"/>
  <c r="X4" i="4" s="1"/>
  <c r="Z6" i="121"/>
  <c r="Y6" i="121"/>
  <c r="N6" i="121"/>
  <c r="F6" i="121" s="1"/>
  <c r="X7" i="4" s="1"/>
  <c r="K4" i="121"/>
  <c r="L17" i="121" s="1"/>
  <c r="H3" i="121"/>
  <c r="E3" i="121"/>
  <c r="A3" i="121"/>
  <c r="A2" i="121"/>
  <c r="W10" i="4"/>
  <c r="W8" i="4"/>
  <c r="W6" i="4"/>
  <c r="W15" i="4"/>
  <c r="W11" i="4"/>
  <c r="W17" i="4"/>
  <c r="W23" i="4"/>
  <c r="W22" i="4"/>
  <c r="W26" i="4"/>
  <c r="W3" i="4"/>
  <c r="W5" i="95"/>
  <c r="W11" i="95"/>
  <c r="W9" i="95"/>
  <c r="W16" i="95"/>
  <c r="W10" i="95"/>
  <c r="W17" i="95"/>
  <c r="W23" i="95"/>
  <c r="W21" i="95"/>
  <c r="W26" i="95"/>
  <c r="W3" i="95"/>
  <c r="BF8" i="5"/>
  <c r="BF13" i="5"/>
  <c r="BF9" i="5"/>
  <c r="BF12" i="5"/>
  <c r="BF10" i="5"/>
  <c r="BF11" i="5"/>
  <c r="BF16" i="5"/>
  <c r="BF15" i="5"/>
  <c r="BF14" i="5"/>
  <c r="BF19" i="5"/>
  <c r="BF21" i="5"/>
  <c r="BF17" i="5"/>
  <c r="BF20" i="5"/>
  <c r="BF23" i="5"/>
  <c r="BF24" i="5"/>
  <c r="BF25" i="5"/>
  <c r="BF22" i="5"/>
  <c r="BF18" i="5"/>
  <c r="BF26" i="5"/>
  <c r="BF5" i="5"/>
  <c r="BF4" i="5"/>
  <c r="BF6" i="5"/>
  <c r="V4" i="4"/>
  <c r="V10" i="4"/>
  <c r="V8" i="4"/>
  <c r="V5" i="4"/>
  <c r="V12" i="4"/>
  <c r="V19" i="4"/>
  <c r="V11" i="4"/>
  <c r="V7" i="4"/>
  <c r="V16" i="4"/>
  <c r="V18" i="4"/>
  <c r="V17" i="4"/>
  <c r="V21" i="4"/>
  <c r="V23" i="4"/>
  <c r="V24" i="4"/>
  <c r="V20" i="4"/>
  <c r="V25" i="4"/>
  <c r="V26" i="4"/>
  <c r="V11" i="95"/>
  <c r="V9" i="95"/>
  <c r="V6" i="95"/>
  <c r="V13" i="95"/>
  <c r="V15" i="95"/>
  <c r="V10" i="95"/>
  <c r="V18" i="95"/>
  <c r="V17" i="95"/>
  <c r="V7" i="95"/>
  <c r="V22" i="95"/>
  <c r="V20" i="95"/>
  <c r="V23" i="95"/>
  <c r="V24" i="95"/>
  <c r="V19" i="95"/>
  <c r="V25" i="95"/>
  <c r="V26" i="95"/>
  <c r="V4" i="95"/>
  <c r="BE4" i="5"/>
  <c r="BE5" i="5"/>
  <c r="BE7" i="5"/>
  <c r="BE8" i="5"/>
  <c r="BE6" i="5"/>
  <c r="BE13" i="5"/>
  <c r="BE9" i="5"/>
  <c r="BE12" i="5"/>
  <c r="BE10" i="5"/>
  <c r="BE16" i="5"/>
  <c r="BE15" i="5"/>
  <c r="BE14" i="5"/>
  <c r="BE11" i="5"/>
  <c r="BE19" i="5"/>
  <c r="BE17" i="5"/>
  <c r="BE21" i="5"/>
  <c r="BE20" i="5"/>
  <c r="BE23" i="5"/>
  <c r="BE24" i="5"/>
  <c r="BE25" i="5"/>
  <c r="BE22" i="5"/>
  <c r="BE18" i="5"/>
  <c r="BE26" i="5"/>
  <c r="V3" i="5"/>
  <c r="BE3" i="5" s="1"/>
  <c r="U7" i="4"/>
  <c r="U17" i="4"/>
  <c r="U24" i="4"/>
  <c r="U20" i="4"/>
  <c r="U25" i="4"/>
  <c r="U17" i="95"/>
  <c r="U7" i="95"/>
  <c r="U24" i="95"/>
  <c r="U19" i="95"/>
  <c r="U25" i="95"/>
  <c r="BD4" i="5"/>
  <c r="BD5" i="5"/>
  <c r="BD7" i="5"/>
  <c r="BD8" i="5"/>
  <c r="BD6" i="5"/>
  <c r="BD9" i="5"/>
  <c r="BD13" i="5"/>
  <c r="BD12" i="5"/>
  <c r="BD16" i="5"/>
  <c r="BD15" i="5"/>
  <c r="BD11" i="5"/>
  <c r="BD19" i="5"/>
  <c r="BD14" i="5"/>
  <c r="BD17" i="5"/>
  <c r="BD21" i="5"/>
  <c r="BD23" i="5"/>
  <c r="BD20" i="5"/>
  <c r="BD24" i="5"/>
  <c r="BD25" i="5"/>
  <c r="BD22" i="5"/>
  <c r="BD26" i="5"/>
  <c r="BD18" i="5"/>
  <c r="U3" i="5"/>
  <c r="BD3" i="5" s="1"/>
  <c r="A3" i="117"/>
  <c r="K4" i="117"/>
  <c r="X26" i="124" l="1"/>
  <c r="I8" i="127"/>
  <c r="AD6" i="95" s="1"/>
  <c r="L23" i="122"/>
  <c r="W13" i="124"/>
  <c r="S18" i="124"/>
  <c r="L7" i="123"/>
  <c r="U12" i="126"/>
  <c r="N16" i="123"/>
  <c r="F16" i="123" s="1"/>
  <c r="Z20" i="4" s="1"/>
  <c r="Q10" i="128"/>
  <c r="O11" i="128"/>
  <c r="H11" i="128" s="1"/>
  <c r="I11" i="128" s="1"/>
  <c r="AE13" i="95" s="1"/>
  <c r="X15" i="124"/>
  <c r="U21" i="128"/>
  <c r="Q13" i="124"/>
  <c r="R26" i="125"/>
  <c r="N15" i="123"/>
  <c r="F15" i="123" s="1"/>
  <c r="Z23" i="4" s="1"/>
  <c r="Q20" i="124"/>
  <c r="V14" i="124"/>
  <c r="U28" i="124"/>
  <c r="W29" i="124"/>
  <c r="S14" i="124"/>
  <c r="R12" i="126"/>
  <c r="O14" i="126" s="1"/>
  <c r="H14" i="126" s="1"/>
  <c r="I14" i="126" s="1"/>
  <c r="AC14" i="95" s="1"/>
  <c r="R27" i="124"/>
  <c r="R22" i="124"/>
  <c r="L10" i="122"/>
  <c r="O10" i="122" s="1"/>
  <c r="H10" i="122" s="1"/>
  <c r="Q7" i="124"/>
  <c r="X19" i="128"/>
  <c r="Q12" i="124"/>
  <c r="O12" i="124" s="1"/>
  <c r="H12" i="124" s="1"/>
  <c r="I12" i="124" s="1"/>
  <c r="AA12" i="95" s="1"/>
  <c r="U8" i="124"/>
  <c r="R16" i="124"/>
  <c r="V13" i="124"/>
  <c r="G8" i="126"/>
  <c r="G10" i="126"/>
  <c r="R28" i="124"/>
  <c r="Q19" i="124"/>
  <c r="R19" i="124"/>
  <c r="N13" i="122"/>
  <c r="F13" i="122" s="1"/>
  <c r="Y20" i="4" s="1"/>
  <c r="S21" i="124"/>
  <c r="U26" i="127"/>
  <c r="I28" i="121"/>
  <c r="N14" i="123"/>
  <c r="F14" i="123" s="1"/>
  <c r="Z17" i="4" s="1"/>
  <c r="N10" i="123"/>
  <c r="F10" i="123" s="1"/>
  <c r="Z14" i="4" s="1"/>
  <c r="T10" i="127"/>
  <c r="R13" i="127"/>
  <c r="T13" i="127"/>
  <c r="U13" i="127"/>
  <c r="W13" i="127"/>
  <c r="V13" i="127"/>
  <c r="X13" i="127"/>
  <c r="Q13" i="127"/>
  <c r="S13" i="127"/>
  <c r="O13" i="124"/>
  <c r="H13" i="124" s="1"/>
  <c r="I13" i="124" s="1"/>
  <c r="AA17" i="95" s="1"/>
  <c r="N12" i="123"/>
  <c r="F12" i="123" s="1"/>
  <c r="Z3" i="4" s="1"/>
  <c r="U15" i="124"/>
  <c r="O16" i="124"/>
  <c r="H16" i="124" s="1"/>
  <c r="I16" i="124" s="1"/>
  <c r="AA19" i="95" s="1"/>
  <c r="R10" i="125"/>
  <c r="O10" i="125"/>
  <c r="H10" i="125" s="1"/>
  <c r="I10" i="125" s="1"/>
  <c r="AB9" i="95" s="1"/>
  <c r="I27" i="121"/>
  <c r="N7" i="123"/>
  <c r="F7" i="123" s="1"/>
  <c r="Z4" i="4" s="1"/>
  <c r="Q26" i="125"/>
  <c r="O15" i="124"/>
  <c r="H15" i="124" s="1"/>
  <c r="I15" i="124" s="1"/>
  <c r="AA5" i="95" s="1"/>
  <c r="N8" i="121"/>
  <c r="F8" i="121" s="1"/>
  <c r="X15" i="4" s="1"/>
  <c r="T9" i="124"/>
  <c r="R26" i="124"/>
  <c r="U17" i="126"/>
  <c r="X24" i="124"/>
  <c r="N8" i="123"/>
  <c r="F8" i="123" s="1"/>
  <c r="Z11" i="4" s="1"/>
  <c r="Q27" i="124"/>
  <c r="Q18" i="124"/>
  <c r="O18" i="124"/>
  <c r="H18" i="124" s="1"/>
  <c r="I18" i="124" s="1"/>
  <c r="AA21" i="95" s="1"/>
  <c r="W28" i="128"/>
  <c r="R7" i="124"/>
  <c r="G12" i="125"/>
  <c r="G13" i="125"/>
  <c r="O12" i="125"/>
  <c r="H12" i="125" s="1"/>
  <c r="Q26" i="128"/>
  <c r="Q26" i="124"/>
  <c r="AC14" i="4"/>
  <c r="W12" i="124"/>
  <c r="G14" i="124"/>
  <c r="I14" i="124" s="1"/>
  <c r="AA6" i="95" s="1"/>
  <c r="I24" i="122"/>
  <c r="S27" i="124"/>
  <c r="U10" i="124"/>
  <c r="L16" i="121"/>
  <c r="N11" i="123"/>
  <c r="F11" i="123" s="1"/>
  <c r="Z16" i="4" s="1"/>
  <c r="R20" i="124"/>
  <c r="S12" i="126"/>
  <c r="L19" i="123"/>
  <c r="O19" i="123" s="1"/>
  <c r="H19" i="123" s="1"/>
  <c r="I19" i="123" s="1"/>
  <c r="Z20" i="95" s="1"/>
  <c r="X14" i="124"/>
  <c r="S10" i="124"/>
  <c r="O11" i="124"/>
  <c r="H11" i="124" s="1"/>
  <c r="I11" i="124" s="1"/>
  <c r="AA22" i="95" s="1"/>
  <c r="S26" i="124"/>
  <c r="V12" i="126"/>
  <c r="X17" i="124"/>
  <c r="W10" i="124"/>
  <c r="N15" i="122"/>
  <c r="F15" i="122" s="1"/>
  <c r="Y16" i="4" s="1"/>
  <c r="R14" i="124"/>
  <c r="V26" i="124"/>
  <c r="AC12" i="4"/>
  <c r="AC6" i="4"/>
  <c r="AC20" i="4"/>
  <c r="AC21" i="4"/>
  <c r="AC11" i="4"/>
  <c r="AC13" i="4"/>
  <c r="AC25" i="4"/>
  <c r="AC15" i="4"/>
  <c r="AC18" i="4"/>
  <c r="T21" i="128"/>
  <c r="U12" i="128"/>
  <c r="S28" i="128"/>
  <c r="W21" i="128"/>
  <c r="R21" i="128"/>
  <c r="V21" i="128"/>
  <c r="T26" i="128"/>
  <c r="Q21" i="128"/>
  <c r="V26" i="128"/>
  <c r="S26" i="128"/>
  <c r="R19" i="128"/>
  <c r="W26" i="128"/>
  <c r="R26" i="128"/>
  <c r="R10" i="128"/>
  <c r="U19" i="128"/>
  <c r="Q12" i="128"/>
  <c r="Q10" i="127"/>
  <c r="U10" i="127"/>
  <c r="S26" i="127"/>
  <c r="V10" i="127"/>
  <c r="X17" i="127"/>
  <c r="X12" i="126"/>
  <c r="T12" i="126"/>
  <c r="W12" i="126"/>
  <c r="V17" i="125"/>
  <c r="U26" i="125"/>
  <c r="S26" i="125"/>
  <c r="S10" i="125"/>
  <c r="U21" i="124"/>
  <c r="U24" i="124"/>
  <c r="T24" i="124"/>
  <c r="X18" i="124"/>
  <c r="X9" i="124"/>
  <c r="Q9" i="124"/>
  <c r="W9" i="124"/>
  <c r="V9" i="124"/>
  <c r="U25" i="124"/>
  <c r="V10" i="124"/>
  <c r="S25" i="124"/>
  <c r="W19" i="124"/>
  <c r="V15" i="124"/>
  <c r="T28" i="124"/>
  <c r="V22" i="124"/>
  <c r="Q8" i="124"/>
  <c r="Q11" i="124"/>
  <c r="W23" i="124"/>
  <c r="U23" i="124"/>
  <c r="V12" i="124"/>
  <c r="X20" i="124"/>
  <c r="T14" i="124"/>
  <c r="W28" i="124"/>
  <c r="U17" i="124"/>
  <c r="W21" i="124"/>
  <c r="R23" i="124"/>
  <c r="V24" i="124"/>
  <c r="T11" i="124"/>
  <c r="V11" i="124"/>
  <c r="U11" i="124"/>
  <c r="T23" i="124"/>
  <c r="T18" i="124"/>
  <c r="Q28" i="124"/>
  <c r="R18" i="124"/>
  <c r="T21" i="124"/>
  <c r="R12" i="124"/>
  <c r="Q23" i="124"/>
  <c r="S17" i="124"/>
  <c r="X7" i="124"/>
  <c r="V16" i="124"/>
  <c r="T16" i="124"/>
  <c r="V19" i="124"/>
  <c r="U19" i="124"/>
  <c r="T22" i="124"/>
  <c r="V21" i="124"/>
  <c r="V7" i="124"/>
  <c r="T7" i="124"/>
  <c r="T25" i="124"/>
  <c r="W8" i="124"/>
  <c r="R13" i="124"/>
  <c r="T13" i="124"/>
  <c r="U13" i="124"/>
  <c r="S13" i="124"/>
  <c r="W16" i="124"/>
  <c r="X16" i="124"/>
  <c r="V25" i="124"/>
  <c r="X25" i="124"/>
  <c r="W25" i="124"/>
  <c r="S23" i="124"/>
  <c r="V23" i="124"/>
  <c r="X12" i="124"/>
  <c r="T10" i="124"/>
  <c r="R10" i="124"/>
  <c r="U18" i="124"/>
  <c r="V18" i="124"/>
  <c r="R15" i="124"/>
  <c r="Q25" i="124"/>
  <c r="S11" i="124"/>
  <c r="X21" i="124"/>
  <c r="U7" i="124"/>
  <c r="V8" i="124"/>
  <c r="T8" i="124"/>
  <c r="X10" i="124"/>
  <c r="U9" i="124"/>
  <c r="R25" i="124"/>
  <c r="T12" i="124"/>
  <c r="X13" i="124"/>
  <c r="S28" i="124"/>
  <c r="X27" i="124"/>
  <c r="T27" i="124"/>
  <c r="W27" i="124"/>
  <c r="U27" i="124"/>
  <c r="V27" i="124"/>
  <c r="S24" i="124"/>
  <c r="R24" i="124"/>
  <c r="Q24" i="124"/>
  <c r="S15" i="124"/>
  <c r="S7" i="124"/>
  <c r="W7" i="124"/>
  <c r="X19" i="124"/>
  <c r="X8" i="124"/>
  <c r="W18" i="124"/>
  <c r="W24" i="124"/>
  <c r="U22" i="124"/>
  <c r="X23" i="124"/>
  <c r="Q17" i="124"/>
  <c r="W11" i="124"/>
  <c r="Q16" i="124"/>
  <c r="S9" i="124"/>
  <c r="U16" i="124"/>
  <c r="S16" i="124"/>
  <c r="U26" i="124"/>
  <c r="S12" i="124"/>
  <c r="X22" i="124"/>
  <c r="W20" i="124"/>
  <c r="S22" i="124"/>
  <c r="S8" i="124"/>
  <c r="X11" i="124"/>
  <c r="U12" i="124"/>
  <c r="V28" i="124"/>
  <c r="W14" i="124"/>
  <c r="U14" i="124"/>
  <c r="R21" i="124"/>
  <c r="T26" i="124"/>
  <c r="W15" i="124"/>
  <c r="R17" i="124"/>
  <c r="S20" i="124"/>
  <c r="T20" i="124"/>
  <c r="U20" i="124"/>
  <c r="V20" i="124"/>
  <c r="Q15" i="124"/>
  <c r="Q10" i="124"/>
  <c r="W17" i="124"/>
  <c r="W26" i="124"/>
  <c r="R11" i="124"/>
  <c r="R9" i="124"/>
  <c r="T19" i="124"/>
  <c r="T17" i="124"/>
  <c r="W22" i="124"/>
  <c r="T15" i="124"/>
  <c r="R8" i="124"/>
  <c r="V17" i="124"/>
  <c r="N17" i="123"/>
  <c r="F17" i="123" s="1"/>
  <c r="Z22" i="4" s="1"/>
  <c r="V28" i="128"/>
  <c r="T12" i="128"/>
  <c r="X23" i="128"/>
  <c r="W23" i="128"/>
  <c r="V23" i="128"/>
  <c r="U23" i="128"/>
  <c r="T23" i="128"/>
  <c r="S23" i="128"/>
  <c r="R23" i="128"/>
  <c r="Q23" i="128"/>
  <c r="X12" i="128"/>
  <c r="U26" i="128"/>
  <c r="U18" i="128"/>
  <c r="T18" i="128"/>
  <c r="Q18" i="128"/>
  <c r="S18" i="128"/>
  <c r="X18" i="128"/>
  <c r="R18" i="128"/>
  <c r="W18" i="128"/>
  <c r="V18" i="128"/>
  <c r="X10" i="128"/>
  <c r="S20" i="128"/>
  <c r="R20" i="128"/>
  <c r="Q20" i="128"/>
  <c r="U20" i="128"/>
  <c r="X20" i="128"/>
  <c r="W20" i="128"/>
  <c r="V20" i="128"/>
  <c r="T20" i="128"/>
  <c r="W19" i="128"/>
  <c r="V25" i="128"/>
  <c r="U25" i="128"/>
  <c r="R25" i="128"/>
  <c r="T25" i="128"/>
  <c r="S25" i="128"/>
  <c r="Q25" i="128"/>
  <c r="X25" i="128"/>
  <c r="W25" i="128"/>
  <c r="X7" i="128"/>
  <c r="W7" i="128"/>
  <c r="U7" i="128"/>
  <c r="V7" i="128"/>
  <c r="T7" i="128"/>
  <c r="R7" i="128"/>
  <c r="S7" i="128"/>
  <c r="Q7" i="128"/>
  <c r="X21" i="128"/>
  <c r="X24" i="128"/>
  <c r="W24" i="128"/>
  <c r="V24" i="128"/>
  <c r="U24" i="128"/>
  <c r="T24" i="128"/>
  <c r="S24" i="128"/>
  <c r="R24" i="128"/>
  <c r="Q24" i="128"/>
  <c r="U28" i="128"/>
  <c r="Q17" i="128"/>
  <c r="X8" i="128"/>
  <c r="W8" i="128"/>
  <c r="V8" i="128"/>
  <c r="U8" i="128"/>
  <c r="T8" i="128"/>
  <c r="S8" i="128"/>
  <c r="R8" i="128"/>
  <c r="Q8" i="128"/>
  <c r="T27" i="128"/>
  <c r="V27" i="128"/>
  <c r="S27" i="128"/>
  <c r="W27" i="128"/>
  <c r="R27" i="128"/>
  <c r="Q27" i="128"/>
  <c r="X27" i="128"/>
  <c r="U27" i="128"/>
  <c r="T19" i="128"/>
  <c r="Q19" i="128"/>
  <c r="R17" i="128"/>
  <c r="R13" i="128"/>
  <c r="Q13" i="128"/>
  <c r="U13" i="128"/>
  <c r="X13" i="128"/>
  <c r="W13" i="128"/>
  <c r="V13" i="128"/>
  <c r="T13" i="128"/>
  <c r="S13" i="128"/>
  <c r="S12" i="128"/>
  <c r="X14" i="128"/>
  <c r="V14" i="128"/>
  <c r="W14" i="128"/>
  <c r="U14" i="128"/>
  <c r="T14" i="128"/>
  <c r="S14" i="128"/>
  <c r="R14" i="128"/>
  <c r="Q14" i="128"/>
  <c r="S17" i="128"/>
  <c r="X15" i="128"/>
  <c r="W15" i="128"/>
  <c r="V15" i="128"/>
  <c r="U15" i="128"/>
  <c r="T15" i="128"/>
  <c r="S15" i="128"/>
  <c r="R15" i="128"/>
  <c r="Q15" i="128"/>
  <c r="V9" i="128"/>
  <c r="U9" i="128"/>
  <c r="S9" i="128"/>
  <c r="T9" i="128"/>
  <c r="R9" i="128"/>
  <c r="Q9" i="128"/>
  <c r="X9" i="128"/>
  <c r="W9" i="128"/>
  <c r="T17" i="128"/>
  <c r="Q22" i="128"/>
  <c r="X22" i="128"/>
  <c r="W22" i="128"/>
  <c r="V22" i="128"/>
  <c r="U22" i="128"/>
  <c r="T22" i="128"/>
  <c r="S22" i="128"/>
  <c r="R22" i="128"/>
  <c r="V19" i="128"/>
  <c r="R28" i="128"/>
  <c r="U17" i="128"/>
  <c r="T11" i="128"/>
  <c r="S11" i="128"/>
  <c r="Q11" i="128"/>
  <c r="R11" i="128"/>
  <c r="W11" i="128"/>
  <c r="X11" i="128"/>
  <c r="V11" i="128"/>
  <c r="U11" i="128"/>
  <c r="W17" i="128"/>
  <c r="V17" i="128"/>
  <c r="S10" i="128"/>
  <c r="W12" i="128"/>
  <c r="T28" i="128"/>
  <c r="S19" i="128"/>
  <c r="T10" i="128"/>
  <c r="X17" i="128"/>
  <c r="V12" i="128"/>
  <c r="W16" i="128"/>
  <c r="V16" i="128"/>
  <c r="U16" i="128"/>
  <c r="T16" i="128"/>
  <c r="S16" i="128"/>
  <c r="R16" i="128"/>
  <c r="Q16" i="128"/>
  <c r="X16" i="128"/>
  <c r="U10" i="128"/>
  <c r="S21" i="128"/>
  <c r="R12" i="128"/>
  <c r="V10" i="128"/>
  <c r="X26" i="128"/>
  <c r="R29" i="128"/>
  <c r="Q29" i="128"/>
  <c r="T29" i="128"/>
  <c r="S29" i="128"/>
  <c r="X29" i="128"/>
  <c r="W29" i="128"/>
  <c r="V29" i="128"/>
  <c r="U29" i="128"/>
  <c r="Q28" i="128"/>
  <c r="W10" i="128"/>
  <c r="X28" i="128"/>
  <c r="X24" i="127"/>
  <c r="W24" i="127"/>
  <c r="V24" i="127"/>
  <c r="U24" i="127"/>
  <c r="T24" i="127"/>
  <c r="S24" i="127"/>
  <c r="R24" i="127"/>
  <c r="Q24" i="127"/>
  <c r="V25" i="127"/>
  <c r="W25" i="127"/>
  <c r="U25" i="127"/>
  <c r="T25" i="127"/>
  <c r="S25" i="127"/>
  <c r="R25" i="127"/>
  <c r="Q25" i="127"/>
  <c r="X25" i="127"/>
  <c r="X28" i="127"/>
  <c r="W28" i="127"/>
  <c r="V28" i="127"/>
  <c r="U28" i="127"/>
  <c r="T28" i="127"/>
  <c r="S28" i="127"/>
  <c r="R28" i="127"/>
  <c r="Q28" i="127"/>
  <c r="X8" i="127"/>
  <c r="W8" i="127"/>
  <c r="V8" i="127"/>
  <c r="U8" i="127"/>
  <c r="T8" i="127"/>
  <c r="S8" i="127"/>
  <c r="R8" i="127"/>
  <c r="Q8" i="127"/>
  <c r="X12" i="127"/>
  <c r="W12" i="127"/>
  <c r="T12" i="127"/>
  <c r="V12" i="127"/>
  <c r="U12" i="127"/>
  <c r="S12" i="127"/>
  <c r="R12" i="127"/>
  <c r="Q12" i="127"/>
  <c r="X15" i="127"/>
  <c r="W15" i="127"/>
  <c r="V15" i="127"/>
  <c r="Q15" i="127"/>
  <c r="U15" i="127"/>
  <c r="T15" i="127"/>
  <c r="S15" i="127"/>
  <c r="R15" i="127"/>
  <c r="X19" i="127"/>
  <c r="W19" i="127"/>
  <c r="V19" i="127"/>
  <c r="U19" i="127"/>
  <c r="T19" i="127"/>
  <c r="S19" i="127"/>
  <c r="R19" i="127"/>
  <c r="Q19" i="127"/>
  <c r="V9" i="127"/>
  <c r="U9" i="127"/>
  <c r="T9" i="127"/>
  <c r="S9" i="127"/>
  <c r="R9" i="127"/>
  <c r="Q9" i="127"/>
  <c r="W9" i="127"/>
  <c r="X9" i="127"/>
  <c r="T26" i="127"/>
  <c r="Q22" i="127"/>
  <c r="X22" i="127"/>
  <c r="W22" i="127"/>
  <c r="R22" i="127"/>
  <c r="V22" i="127"/>
  <c r="U22" i="127"/>
  <c r="T22" i="127"/>
  <c r="S22" i="127"/>
  <c r="W16" i="127"/>
  <c r="V16" i="127"/>
  <c r="U16" i="127"/>
  <c r="T16" i="127"/>
  <c r="S16" i="127"/>
  <c r="R16" i="127"/>
  <c r="Q16" i="127"/>
  <c r="X16" i="127"/>
  <c r="Q17" i="127"/>
  <c r="R29" i="127"/>
  <c r="Q29" i="127"/>
  <c r="X29" i="127"/>
  <c r="W29" i="127"/>
  <c r="V29" i="127"/>
  <c r="U29" i="127"/>
  <c r="S29" i="127"/>
  <c r="T29" i="127"/>
  <c r="R17" i="127"/>
  <c r="S17" i="127"/>
  <c r="X10" i="127"/>
  <c r="X23" i="127"/>
  <c r="W23" i="127"/>
  <c r="U23" i="127"/>
  <c r="V23" i="127"/>
  <c r="T23" i="127"/>
  <c r="S23" i="127"/>
  <c r="R23" i="127"/>
  <c r="Q23" i="127"/>
  <c r="T17" i="127"/>
  <c r="S20" i="127"/>
  <c r="R20" i="127"/>
  <c r="Q20" i="127"/>
  <c r="T20" i="127"/>
  <c r="X20" i="127"/>
  <c r="W20" i="127"/>
  <c r="V20" i="127"/>
  <c r="U20" i="127"/>
  <c r="S10" i="127"/>
  <c r="U17" i="127"/>
  <c r="T27" i="127"/>
  <c r="S27" i="127"/>
  <c r="R27" i="127"/>
  <c r="Q27" i="127"/>
  <c r="U27" i="127"/>
  <c r="X27" i="127"/>
  <c r="W27" i="127"/>
  <c r="V27" i="127"/>
  <c r="X7" i="127"/>
  <c r="W7" i="127"/>
  <c r="R7" i="127"/>
  <c r="V7" i="127"/>
  <c r="Q7" i="127"/>
  <c r="U7" i="127"/>
  <c r="T7" i="127"/>
  <c r="S7" i="127"/>
  <c r="V17" i="127"/>
  <c r="W26" i="127"/>
  <c r="W17" i="127"/>
  <c r="R26" i="127"/>
  <c r="T11" i="127"/>
  <c r="S11" i="127"/>
  <c r="R11" i="127"/>
  <c r="Q11" i="127"/>
  <c r="U11" i="127"/>
  <c r="X11" i="127"/>
  <c r="W11" i="127"/>
  <c r="V11" i="127"/>
  <c r="X14" i="127"/>
  <c r="W14" i="127"/>
  <c r="V14" i="127"/>
  <c r="U14" i="127"/>
  <c r="T14" i="127"/>
  <c r="S14" i="127"/>
  <c r="R14" i="127"/>
  <c r="Q14" i="127"/>
  <c r="W10" i="127"/>
  <c r="R10" i="127"/>
  <c r="X26" i="127"/>
  <c r="V26" i="127"/>
  <c r="Q26" i="127"/>
  <c r="U18" i="127"/>
  <c r="T18" i="127"/>
  <c r="S18" i="127"/>
  <c r="R18" i="127"/>
  <c r="Q18" i="127"/>
  <c r="V18" i="127"/>
  <c r="X18" i="127"/>
  <c r="W18" i="127"/>
  <c r="X21" i="127"/>
  <c r="W21" i="127"/>
  <c r="V21" i="127"/>
  <c r="U21" i="127"/>
  <c r="T21" i="127"/>
  <c r="S21" i="127"/>
  <c r="R21" i="127"/>
  <c r="Q21" i="127"/>
  <c r="R20" i="126"/>
  <c r="Q20" i="126"/>
  <c r="X20" i="126"/>
  <c r="W20" i="126"/>
  <c r="V20" i="126"/>
  <c r="U20" i="126"/>
  <c r="T20" i="126"/>
  <c r="S20" i="126"/>
  <c r="W10" i="126"/>
  <c r="Q10" i="126"/>
  <c r="U10" i="126"/>
  <c r="T10" i="126"/>
  <c r="S10" i="126"/>
  <c r="R10" i="126"/>
  <c r="X10" i="126"/>
  <c r="V10" i="126"/>
  <c r="W28" i="126"/>
  <c r="X28" i="126"/>
  <c r="V28" i="126"/>
  <c r="U28" i="126"/>
  <c r="T28" i="126"/>
  <c r="S28" i="126"/>
  <c r="R28" i="126"/>
  <c r="Q28" i="126"/>
  <c r="X26" i="126"/>
  <c r="W26" i="126"/>
  <c r="V26" i="126"/>
  <c r="U26" i="126"/>
  <c r="T26" i="126"/>
  <c r="S26" i="126"/>
  <c r="R26" i="126"/>
  <c r="Q26" i="126"/>
  <c r="T27" i="126"/>
  <c r="S27" i="126"/>
  <c r="Q27" i="126"/>
  <c r="R27" i="126"/>
  <c r="X27" i="126"/>
  <c r="W27" i="126"/>
  <c r="V27" i="126"/>
  <c r="U27" i="126"/>
  <c r="U18" i="126"/>
  <c r="T18" i="126"/>
  <c r="Q18" i="126"/>
  <c r="S18" i="126"/>
  <c r="R18" i="126"/>
  <c r="X18" i="126"/>
  <c r="W18" i="126"/>
  <c r="V18" i="126"/>
  <c r="S11" i="126"/>
  <c r="Q11" i="126"/>
  <c r="R11" i="126"/>
  <c r="X11" i="126"/>
  <c r="W11" i="126"/>
  <c r="V11" i="126"/>
  <c r="U11" i="126"/>
  <c r="T11" i="126"/>
  <c r="V25" i="126"/>
  <c r="U25" i="126"/>
  <c r="R25" i="126"/>
  <c r="T25" i="126"/>
  <c r="S25" i="126"/>
  <c r="Q25" i="126"/>
  <c r="X25" i="126"/>
  <c r="W25" i="126"/>
  <c r="Q17" i="126"/>
  <c r="S17" i="126"/>
  <c r="U9" i="126"/>
  <c r="S9" i="126"/>
  <c r="T9" i="126"/>
  <c r="R9" i="126"/>
  <c r="X9" i="126"/>
  <c r="W9" i="126"/>
  <c r="V9" i="126"/>
  <c r="Q9" i="126"/>
  <c r="T17" i="126"/>
  <c r="X24" i="126"/>
  <c r="W24" i="126"/>
  <c r="V24" i="126"/>
  <c r="U24" i="126"/>
  <c r="T24" i="126"/>
  <c r="S24" i="126"/>
  <c r="R24" i="126"/>
  <c r="Q24" i="126"/>
  <c r="W16" i="126"/>
  <c r="V16" i="126"/>
  <c r="U16" i="126"/>
  <c r="T16" i="126"/>
  <c r="S16" i="126"/>
  <c r="Q16" i="126"/>
  <c r="X16" i="126"/>
  <c r="R16" i="126"/>
  <c r="R17" i="126"/>
  <c r="X23" i="126"/>
  <c r="W23" i="126"/>
  <c r="T23" i="126"/>
  <c r="V23" i="126"/>
  <c r="U23" i="126"/>
  <c r="S23" i="126"/>
  <c r="R23" i="126"/>
  <c r="Q23" i="126"/>
  <c r="X19" i="126"/>
  <c r="W19" i="126"/>
  <c r="V19" i="126"/>
  <c r="U19" i="126"/>
  <c r="T19" i="126"/>
  <c r="S19" i="126"/>
  <c r="R19" i="126"/>
  <c r="Q19" i="126"/>
  <c r="W8" i="126"/>
  <c r="R8" i="126"/>
  <c r="V8" i="126"/>
  <c r="U8" i="126"/>
  <c r="T8" i="126"/>
  <c r="S8" i="126"/>
  <c r="Q8" i="126"/>
  <c r="X8" i="126"/>
  <c r="V17" i="126"/>
  <c r="W17" i="126"/>
  <c r="X15" i="126"/>
  <c r="W15" i="126"/>
  <c r="U15" i="126"/>
  <c r="V15" i="126"/>
  <c r="T15" i="126"/>
  <c r="S15" i="126"/>
  <c r="R15" i="126"/>
  <c r="Q15" i="126"/>
  <c r="W7" i="126"/>
  <c r="V7" i="126"/>
  <c r="U7" i="126"/>
  <c r="S7" i="126"/>
  <c r="T7" i="126"/>
  <c r="Q7" i="126"/>
  <c r="X7" i="126"/>
  <c r="R7" i="126"/>
  <c r="X17" i="126"/>
  <c r="Q12" i="126"/>
  <c r="Q22" i="126"/>
  <c r="X22" i="126"/>
  <c r="W22" i="126"/>
  <c r="V22" i="126"/>
  <c r="U22" i="126"/>
  <c r="T22" i="126"/>
  <c r="S22" i="126"/>
  <c r="R22" i="126"/>
  <c r="T14" i="126"/>
  <c r="X14" i="126"/>
  <c r="W14" i="126"/>
  <c r="V14" i="126"/>
  <c r="U14" i="126"/>
  <c r="S14" i="126"/>
  <c r="Q14" i="126"/>
  <c r="R14" i="126"/>
  <c r="Q13" i="126"/>
  <c r="X13" i="126"/>
  <c r="W13" i="126"/>
  <c r="V13" i="126"/>
  <c r="U13" i="126"/>
  <c r="T13" i="126"/>
  <c r="S13" i="126"/>
  <c r="R13" i="126"/>
  <c r="R29" i="126"/>
  <c r="Q29" i="126"/>
  <c r="X29" i="126"/>
  <c r="W29" i="126"/>
  <c r="V29" i="126"/>
  <c r="U29" i="126"/>
  <c r="T29" i="126"/>
  <c r="S29" i="126"/>
  <c r="V21" i="126"/>
  <c r="X21" i="126"/>
  <c r="W21" i="126"/>
  <c r="U21" i="126"/>
  <c r="T21" i="126"/>
  <c r="S21" i="126"/>
  <c r="R21" i="126"/>
  <c r="Q21" i="126"/>
  <c r="R15" i="125"/>
  <c r="X15" i="125"/>
  <c r="W15" i="125"/>
  <c r="V15" i="125"/>
  <c r="U15" i="125"/>
  <c r="T15" i="125"/>
  <c r="Q15" i="125"/>
  <c r="S15" i="125"/>
  <c r="V25" i="125"/>
  <c r="W25" i="125"/>
  <c r="U25" i="125"/>
  <c r="T25" i="125"/>
  <c r="S25" i="125"/>
  <c r="R25" i="125"/>
  <c r="Q25" i="125"/>
  <c r="X25" i="125"/>
  <c r="X28" i="125"/>
  <c r="W28" i="125"/>
  <c r="V28" i="125"/>
  <c r="U28" i="125"/>
  <c r="T28" i="125"/>
  <c r="S28" i="125"/>
  <c r="R28" i="125"/>
  <c r="Q28" i="125"/>
  <c r="X24" i="125"/>
  <c r="W24" i="125"/>
  <c r="V24" i="125"/>
  <c r="U24" i="125"/>
  <c r="T24" i="125"/>
  <c r="Q24" i="125"/>
  <c r="S24" i="125"/>
  <c r="R24" i="125"/>
  <c r="V10" i="125"/>
  <c r="W8" i="125"/>
  <c r="Q8" i="125"/>
  <c r="X8" i="125"/>
  <c r="V8" i="125"/>
  <c r="U8" i="125"/>
  <c r="T8" i="125"/>
  <c r="S8" i="125"/>
  <c r="R8" i="125"/>
  <c r="X21" i="125"/>
  <c r="W21" i="125"/>
  <c r="V21" i="125"/>
  <c r="T21" i="125"/>
  <c r="U21" i="125"/>
  <c r="S21" i="125"/>
  <c r="R21" i="125"/>
  <c r="Q21" i="125"/>
  <c r="Q22" i="125"/>
  <c r="R22" i="125"/>
  <c r="X22" i="125"/>
  <c r="W22" i="125"/>
  <c r="V22" i="125"/>
  <c r="S22" i="125"/>
  <c r="U22" i="125"/>
  <c r="T22" i="125"/>
  <c r="T26" i="125"/>
  <c r="X26" i="125"/>
  <c r="W16" i="125"/>
  <c r="V16" i="125"/>
  <c r="U16" i="125"/>
  <c r="T16" i="125"/>
  <c r="S16" i="125"/>
  <c r="R16" i="125"/>
  <c r="Q16" i="125"/>
  <c r="X16" i="125"/>
  <c r="R13" i="125"/>
  <c r="Q13" i="125"/>
  <c r="S13" i="125"/>
  <c r="X13" i="125"/>
  <c r="W13" i="125"/>
  <c r="V13" i="125"/>
  <c r="U13" i="125"/>
  <c r="T13" i="125"/>
  <c r="T10" i="125"/>
  <c r="Q17" i="125"/>
  <c r="S17" i="125"/>
  <c r="V9" i="125"/>
  <c r="U9" i="125"/>
  <c r="W9" i="125"/>
  <c r="T9" i="125"/>
  <c r="S9" i="125"/>
  <c r="Q9" i="125"/>
  <c r="R9" i="125"/>
  <c r="X9" i="125"/>
  <c r="S20" i="125"/>
  <c r="R20" i="125"/>
  <c r="Q20" i="125"/>
  <c r="T20" i="125"/>
  <c r="X20" i="125"/>
  <c r="W20" i="125"/>
  <c r="U20" i="125"/>
  <c r="V20" i="125"/>
  <c r="U17" i="125"/>
  <c r="W26" i="125"/>
  <c r="X14" i="125"/>
  <c r="W14" i="125"/>
  <c r="V14" i="125"/>
  <c r="U14" i="125"/>
  <c r="T14" i="125"/>
  <c r="S14" i="125"/>
  <c r="R14" i="125"/>
  <c r="Q14" i="125"/>
  <c r="U18" i="125"/>
  <c r="T18" i="125"/>
  <c r="S18" i="125"/>
  <c r="Q18" i="125"/>
  <c r="V18" i="125"/>
  <c r="R18" i="125"/>
  <c r="W18" i="125"/>
  <c r="X18" i="125"/>
  <c r="T11" i="125"/>
  <c r="S11" i="125"/>
  <c r="R11" i="125"/>
  <c r="Q11" i="125"/>
  <c r="X11" i="125"/>
  <c r="W11" i="125"/>
  <c r="V11" i="125"/>
  <c r="U11" i="125"/>
  <c r="R17" i="125"/>
  <c r="R29" i="125"/>
  <c r="Q29" i="125"/>
  <c r="X29" i="125"/>
  <c r="T29" i="125"/>
  <c r="S29" i="125"/>
  <c r="W29" i="125"/>
  <c r="V29" i="125"/>
  <c r="U29" i="125"/>
  <c r="T17" i="125"/>
  <c r="W10" i="125"/>
  <c r="Q10" i="125"/>
  <c r="W17" i="125"/>
  <c r="X23" i="125"/>
  <c r="W23" i="125"/>
  <c r="V23" i="125"/>
  <c r="U23" i="125"/>
  <c r="T23" i="125"/>
  <c r="R23" i="125"/>
  <c r="S23" i="125"/>
  <c r="Q23" i="125"/>
  <c r="X7" i="125"/>
  <c r="W7" i="125"/>
  <c r="V7" i="125"/>
  <c r="U7" i="125"/>
  <c r="T7" i="125"/>
  <c r="Q7" i="125"/>
  <c r="S7" i="125"/>
  <c r="R7" i="125"/>
  <c r="T27" i="125"/>
  <c r="S27" i="125"/>
  <c r="R27" i="125"/>
  <c r="Q27" i="125"/>
  <c r="U27" i="125"/>
  <c r="V27" i="125"/>
  <c r="X27" i="125"/>
  <c r="W27" i="125"/>
  <c r="U10" i="125"/>
  <c r="T12" i="125"/>
  <c r="X12" i="125"/>
  <c r="W12" i="125"/>
  <c r="V12" i="125"/>
  <c r="U12" i="125"/>
  <c r="S12" i="125"/>
  <c r="R12" i="125"/>
  <c r="Q12" i="125"/>
  <c r="X17" i="125"/>
  <c r="V26" i="125"/>
  <c r="X19" i="125"/>
  <c r="V19" i="125"/>
  <c r="W19" i="125"/>
  <c r="U19" i="125"/>
  <c r="T19" i="125"/>
  <c r="S19" i="125"/>
  <c r="R19" i="125"/>
  <c r="Q19" i="125"/>
  <c r="X10" i="125"/>
  <c r="L12" i="123"/>
  <c r="G9" i="123" s="1"/>
  <c r="I26" i="122"/>
  <c r="L28" i="123"/>
  <c r="I27" i="123"/>
  <c r="N19" i="121"/>
  <c r="F19" i="121" s="1"/>
  <c r="X10" i="4" s="1"/>
  <c r="I28" i="123"/>
  <c r="I26" i="123"/>
  <c r="L26" i="123"/>
  <c r="N12" i="122"/>
  <c r="F12" i="122" s="1"/>
  <c r="Y9" i="4" s="1"/>
  <c r="N16" i="122"/>
  <c r="F16" i="122" s="1"/>
  <c r="Y17" i="4" s="1"/>
  <c r="N19" i="122"/>
  <c r="F19" i="122" s="1"/>
  <c r="Y11" i="4" s="1"/>
  <c r="N11" i="122"/>
  <c r="F11" i="122" s="1"/>
  <c r="Y5" i="4" s="1"/>
  <c r="N18" i="122"/>
  <c r="F18" i="122" s="1"/>
  <c r="Y8" i="4" s="1"/>
  <c r="N14" i="122"/>
  <c r="F14" i="122" s="1"/>
  <c r="Y18" i="4" s="1"/>
  <c r="N17" i="122"/>
  <c r="F17" i="122" s="1"/>
  <c r="Y24" i="4" s="1"/>
  <c r="N20" i="122"/>
  <c r="F20" i="122" s="1"/>
  <c r="Y14" i="4" s="1"/>
  <c r="I23" i="122"/>
  <c r="N20" i="121"/>
  <c r="F20" i="121" s="1"/>
  <c r="X22" i="4" s="1"/>
  <c r="I22" i="123"/>
  <c r="L25" i="123"/>
  <c r="I25" i="123"/>
  <c r="L10" i="123"/>
  <c r="L16" i="123"/>
  <c r="L23" i="123"/>
  <c r="I29" i="123"/>
  <c r="I25" i="122"/>
  <c r="L14" i="122"/>
  <c r="L16" i="122"/>
  <c r="Q16" i="122" s="1"/>
  <c r="L12" i="122"/>
  <c r="I10" i="122"/>
  <c r="Y11" i="95" s="1"/>
  <c r="I29" i="122"/>
  <c r="L7" i="122"/>
  <c r="L19" i="122"/>
  <c r="I28" i="122"/>
  <c r="I27" i="122"/>
  <c r="L28" i="122"/>
  <c r="L26" i="122"/>
  <c r="I24" i="123"/>
  <c r="I23" i="123"/>
  <c r="L21" i="123"/>
  <c r="O21" i="123" s="1"/>
  <c r="H21" i="123" s="1"/>
  <c r="I21" i="123" s="1"/>
  <c r="Z22" i="95" s="1"/>
  <c r="L14" i="123"/>
  <c r="L18" i="123"/>
  <c r="L11" i="123"/>
  <c r="Q16" i="123"/>
  <c r="O16" i="123" s="1"/>
  <c r="H16" i="123" s="1"/>
  <c r="I16" i="123" s="1"/>
  <c r="Z19" i="95" s="1"/>
  <c r="L27" i="123"/>
  <c r="L20" i="123"/>
  <c r="O20" i="123" s="1"/>
  <c r="H20" i="123" s="1"/>
  <c r="I20" i="123" s="1"/>
  <c r="Z13" i="95" s="1"/>
  <c r="L29" i="123"/>
  <c r="L6" i="123"/>
  <c r="O6" i="123" s="1"/>
  <c r="H6" i="123" s="1"/>
  <c r="I6" i="123" s="1"/>
  <c r="Z8" i="95" s="1"/>
  <c r="L22" i="123"/>
  <c r="L9" i="123"/>
  <c r="O9" i="123" s="1"/>
  <c r="H9" i="123" s="1"/>
  <c r="L13" i="123"/>
  <c r="O13" i="123" s="1"/>
  <c r="H13" i="123" s="1"/>
  <c r="I13" i="123" s="1"/>
  <c r="Z6" i="95" s="1"/>
  <c r="L15" i="123"/>
  <c r="L24" i="123"/>
  <c r="L8" i="123"/>
  <c r="I22" i="122"/>
  <c r="L21" i="122"/>
  <c r="O21" i="122" s="1"/>
  <c r="H21" i="122" s="1"/>
  <c r="I21" i="122" s="1"/>
  <c r="Y21" i="95" s="1"/>
  <c r="L11" i="122"/>
  <c r="L27" i="122"/>
  <c r="L20" i="122"/>
  <c r="L25" i="122"/>
  <c r="L13" i="122"/>
  <c r="L29" i="122"/>
  <c r="L22" i="122"/>
  <c r="L9" i="122"/>
  <c r="O9" i="122" s="1"/>
  <c r="H9" i="122" s="1"/>
  <c r="I9" i="122" s="1"/>
  <c r="Y5" i="95" s="1"/>
  <c r="L18" i="122"/>
  <c r="L6" i="122"/>
  <c r="O6" i="122" s="1"/>
  <c r="H6" i="122" s="1"/>
  <c r="L15" i="122"/>
  <c r="L8" i="122"/>
  <c r="O8" i="122" s="1"/>
  <c r="H8" i="122" s="1"/>
  <c r="I8" i="122" s="1"/>
  <c r="Y4" i="95" s="1"/>
  <c r="L24" i="122"/>
  <c r="I21" i="121"/>
  <c r="I26" i="121"/>
  <c r="I24" i="121"/>
  <c r="I22" i="121"/>
  <c r="I25" i="121"/>
  <c r="L12" i="121"/>
  <c r="G6" i="121" s="1"/>
  <c r="I29" i="121"/>
  <c r="I23" i="121"/>
  <c r="O17" i="121"/>
  <c r="H17" i="121" s="1"/>
  <c r="I17" i="121" s="1"/>
  <c r="X19" i="95" s="1"/>
  <c r="L6" i="121"/>
  <c r="O6" i="121" s="1"/>
  <c r="H6" i="121" s="1"/>
  <c r="L10" i="121"/>
  <c r="L26" i="121"/>
  <c r="N10" i="121"/>
  <c r="F10" i="121" s="1"/>
  <c r="X3" i="4" s="1"/>
  <c r="L19" i="121"/>
  <c r="L28" i="121"/>
  <c r="N12" i="121"/>
  <c r="F12" i="121" s="1"/>
  <c r="X5" i="4" s="1"/>
  <c r="L21" i="121"/>
  <c r="L14" i="121"/>
  <c r="L7" i="121"/>
  <c r="N14" i="121"/>
  <c r="F14" i="121" s="1"/>
  <c r="X18" i="4" s="1"/>
  <c r="L23" i="121"/>
  <c r="L25" i="121"/>
  <c r="L9" i="121"/>
  <c r="N9" i="121"/>
  <c r="F9" i="121" s="1"/>
  <c r="X6" i="4" s="1"/>
  <c r="O16" i="121"/>
  <c r="H16" i="121" s="1"/>
  <c r="I16" i="121" s="1"/>
  <c r="X12" i="95" s="1"/>
  <c r="L18" i="121"/>
  <c r="Q17" i="121" s="1"/>
  <c r="L27" i="121"/>
  <c r="L11" i="121"/>
  <c r="Q16" i="121"/>
  <c r="N11" i="121"/>
  <c r="F11" i="121" s="1"/>
  <c r="X9" i="4" s="1"/>
  <c r="G15" i="121"/>
  <c r="L20" i="121"/>
  <c r="L29" i="121"/>
  <c r="N13" i="121"/>
  <c r="F13" i="121" s="1"/>
  <c r="X11" i="4" s="1"/>
  <c r="L22" i="121"/>
  <c r="L15" i="121"/>
  <c r="L13" i="121"/>
  <c r="L8" i="121"/>
  <c r="N15" i="121"/>
  <c r="F15" i="121" s="1"/>
  <c r="X12" i="4" s="1"/>
  <c r="L24" i="121"/>
  <c r="T6" i="4"/>
  <c r="T15" i="4"/>
  <c r="T11" i="4"/>
  <c r="T16" i="4"/>
  <c r="T17" i="4"/>
  <c r="T20" i="4"/>
  <c r="T25" i="4"/>
  <c r="T22" i="4"/>
  <c r="T5" i="95"/>
  <c r="T15" i="95"/>
  <c r="T17" i="95"/>
  <c r="T10" i="95"/>
  <c r="T16" i="95"/>
  <c r="T19" i="95"/>
  <c r="T25" i="95"/>
  <c r="T21" i="95"/>
  <c r="BC4" i="5"/>
  <c r="BC8" i="5"/>
  <c r="BC9" i="5"/>
  <c r="BC13" i="5"/>
  <c r="BC6" i="5"/>
  <c r="BC12" i="5"/>
  <c r="BC10" i="5"/>
  <c r="BC16" i="5"/>
  <c r="BC15" i="5"/>
  <c r="BC11" i="5"/>
  <c r="BC19" i="5"/>
  <c r="BC14" i="5"/>
  <c r="BC21" i="5"/>
  <c r="BC23" i="5"/>
  <c r="BC20" i="5"/>
  <c r="BC25" i="5"/>
  <c r="BC24" i="5"/>
  <c r="BC22" i="5"/>
  <c r="BC26" i="5"/>
  <c r="O15" i="128" l="1"/>
  <c r="H15" i="128" s="1"/>
  <c r="I15" i="128" s="1"/>
  <c r="AE12" i="95" s="1"/>
  <c r="O16" i="128"/>
  <c r="H16" i="128" s="1"/>
  <c r="I16" i="128" s="1"/>
  <c r="AE17" i="95" s="1"/>
  <c r="O12" i="126"/>
  <c r="H12" i="126" s="1"/>
  <c r="I12" i="126" s="1"/>
  <c r="AC13" i="95" s="1"/>
  <c r="O13" i="126"/>
  <c r="H13" i="126" s="1"/>
  <c r="I13" i="126" s="1"/>
  <c r="AC5" i="95" s="1"/>
  <c r="O9" i="128"/>
  <c r="H9" i="128" s="1"/>
  <c r="I9" i="128" s="1"/>
  <c r="AE20" i="95" s="1"/>
  <c r="O8" i="128"/>
  <c r="H8" i="128" s="1"/>
  <c r="I8" i="128" s="1"/>
  <c r="AE19" i="95" s="1"/>
  <c r="O10" i="128"/>
  <c r="H10" i="128" s="1"/>
  <c r="I10" i="128" s="1"/>
  <c r="AE3" i="95" s="1"/>
  <c r="O13" i="128"/>
  <c r="H13" i="128" s="1"/>
  <c r="I13" i="128" s="1"/>
  <c r="AE23" i="95" s="1"/>
  <c r="O12" i="128"/>
  <c r="H12" i="128" s="1"/>
  <c r="I12" i="128" s="1"/>
  <c r="AE14" i="95" s="1"/>
  <c r="I6" i="121"/>
  <c r="X7" i="95" s="1"/>
  <c r="O18" i="128"/>
  <c r="H18" i="128" s="1"/>
  <c r="I18" i="128" s="1"/>
  <c r="AE21" i="95" s="1"/>
  <c r="O19" i="128"/>
  <c r="H19" i="128" s="1"/>
  <c r="I19" i="128" s="1"/>
  <c r="AE15" i="95" s="1"/>
  <c r="R10" i="122"/>
  <c r="I9" i="123"/>
  <c r="Z18" i="95" s="1"/>
  <c r="R14" i="122"/>
  <c r="O17" i="123"/>
  <c r="H17" i="123" s="1"/>
  <c r="I17" i="123" s="1"/>
  <c r="Z21" i="95" s="1"/>
  <c r="S23" i="122"/>
  <c r="T26" i="122"/>
  <c r="Q25" i="123"/>
  <c r="X28" i="122"/>
  <c r="O13" i="127"/>
  <c r="O14" i="127"/>
  <c r="O16" i="127"/>
  <c r="O17" i="127"/>
  <c r="O12" i="127"/>
  <c r="O15" i="127"/>
  <c r="O11" i="127"/>
  <c r="O22" i="125"/>
  <c r="H22" i="125" s="1"/>
  <c r="I22" i="125" s="1"/>
  <c r="AB8" i="95" s="1"/>
  <c r="O20" i="125"/>
  <c r="H20" i="125" s="1"/>
  <c r="I20" i="125" s="1"/>
  <c r="AB16" i="95" s="1"/>
  <c r="O21" i="125"/>
  <c r="H21" i="125" s="1"/>
  <c r="I21" i="125" s="1"/>
  <c r="AB24" i="95" s="1"/>
  <c r="I12" i="125"/>
  <c r="AB14" i="95" s="1"/>
  <c r="U17" i="123"/>
  <c r="O18" i="123"/>
  <c r="H18" i="123" s="1"/>
  <c r="I18" i="123" s="1"/>
  <c r="Z11" i="95" s="1"/>
  <c r="O8" i="126"/>
  <c r="H8" i="126" s="1"/>
  <c r="I8" i="126" s="1"/>
  <c r="AC9" i="95" s="1"/>
  <c r="O7" i="126"/>
  <c r="H7" i="126" s="1"/>
  <c r="I7" i="126" s="1"/>
  <c r="AC7" i="95" s="1"/>
  <c r="S14" i="122"/>
  <c r="O20" i="126"/>
  <c r="H20" i="126" s="1"/>
  <c r="I20" i="126" s="1"/>
  <c r="AC10" i="95" s="1"/>
  <c r="O21" i="126"/>
  <c r="H21" i="126" s="1"/>
  <c r="I21" i="126" s="1"/>
  <c r="AC19" i="95" s="1"/>
  <c r="O22" i="126"/>
  <c r="H22" i="126" s="1"/>
  <c r="I22" i="126" s="1"/>
  <c r="AC16" i="95" s="1"/>
  <c r="R28" i="123"/>
  <c r="S16" i="122"/>
  <c r="R23" i="123"/>
  <c r="Q28" i="122"/>
  <c r="Q12" i="121"/>
  <c r="O16" i="125"/>
  <c r="H16" i="125" s="1"/>
  <c r="I16" i="125" s="1"/>
  <c r="AB25" i="95" s="1"/>
  <c r="O17" i="125"/>
  <c r="H17" i="125" s="1"/>
  <c r="I17" i="125" s="1"/>
  <c r="AB10" i="95" s="1"/>
  <c r="O13" i="125"/>
  <c r="H13" i="125" s="1"/>
  <c r="I13" i="125" s="1"/>
  <c r="AB19" i="95" s="1"/>
  <c r="O14" i="125"/>
  <c r="H14" i="125" s="1"/>
  <c r="I14" i="125" s="1"/>
  <c r="AB11" i="95" s="1"/>
  <c r="O15" i="125"/>
  <c r="H15" i="125" s="1"/>
  <c r="I15" i="125" s="1"/>
  <c r="AB20" i="95" s="1"/>
  <c r="O10" i="126"/>
  <c r="H10" i="126" s="1"/>
  <c r="I10" i="126" s="1"/>
  <c r="AC6" i="95" s="1"/>
  <c r="O9" i="126"/>
  <c r="H9" i="126" s="1"/>
  <c r="I9" i="126" s="1"/>
  <c r="AC24" i="95" s="1"/>
  <c r="O17" i="126"/>
  <c r="H17" i="126" s="1"/>
  <c r="I17" i="126" s="1"/>
  <c r="AC12" i="95" s="1"/>
  <c r="O16" i="126"/>
  <c r="H16" i="126" s="1"/>
  <c r="I16" i="126" s="1"/>
  <c r="AC8" i="95" s="1"/>
  <c r="O10" i="124"/>
  <c r="H10" i="124" s="1"/>
  <c r="I10" i="124" s="1"/>
  <c r="AA4" i="95" s="1"/>
  <c r="O9" i="124"/>
  <c r="H9" i="124" s="1"/>
  <c r="I9" i="124" s="1"/>
  <c r="AA11" i="95" s="1"/>
  <c r="O19" i="126"/>
  <c r="H19" i="126" s="1"/>
  <c r="I19" i="126" s="1"/>
  <c r="AC25" i="95" s="1"/>
  <c r="O18" i="126"/>
  <c r="H18" i="126" s="1"/>
  <c r="I18" i="126" s="1"/>
  <c r="AC20" i="95" s="1"/>
  <c r="Q10" i="123"/>
  <c r="R7" i="122"/>
  <c r="O7" i="122"/>
  <c r="H7" i="122" s="1"/>
  <c r="I7" i="122" s="1"/>
  <c r="Y22" i="95" s="1"/>
  <c r="U7" i="123"/>
  <c r="R12" i="121"/>
  <c r="S17" i="123"/>
  <c r="X12" i="122"/>
  <c r="G6" i="122"/>
  <c r="I6" i="122" s="1"/>
  <c r="Y16" i="95" s="1"/>
  <c r="V16" i="123"/>
  <c r="Q17" i="123"/>
  <c r="S19" i="123"/>
  <c r="U28" i="122"/>
  <c r="W26" i="122"/>
  <c r="T12" i="122"/>
  <c r="V17" i="123"/>
  <c r="W17" i="123"/>
  <c r="V19" i="123"/>
  <c r="W16" i="123"/>
  <c r="Q23" i="123"/>
  <c r="R16" i="123"/>
  <c r="Q7" i="123"/>
  <c r="T19" i="123"/>
  <c r="Q19" i="123"/>
  <c r="R17" i="123"/>
  <c r="S26" i="122"/>
  <c r="R26" i="122"/>
  <c r="U14" i="122"/>
  <c r="V26" i="122"/>
  <c r="T23" i="122"/>
  <c r="S7" i="122"/>
  <c r="Q14" i="122"/>
  <c r="T28" i="122"/>
  <c r="R28" i="122"/>
  <c r="S28" i="122"/>
  <c r="V19" i="122"/>
  <c r="R13" i="123"/>
  <c r="Q13" i="123"/>
  <c r="X13" i="123"/>
  <c r="T13" i="123"/>
  <c r="S13" i="123"/>
  <c r="W13" i="123"/>
  <c r="U13" i="123"/>
  <c r="V13" i="123"/>
  <c r="T27" i="123"/>
  <c r="S27" i="123"/>
  <c r="R27" i="123"/>
  <c r="Q27" i="123"/>
  <c r="V27" i="123"/>
  <c r="U27" i="123"/>
  <c r="W27" i="123"/>
  <c r="X27" i="123"/>
  <c r="U26" i="123"/>
  <c r="W26" i="123"/>
  <c r="V9" i="123"/>
  <c r="U9" i="123"/>
  <c r="T9" i="123"/>
  <c r="S9" i="123"/>
  <c r="R9" i="123"/>
  <c r="X9" i="123"/>
  <c r="Q9" i="123"/>
  <c r="W9" i="123"/>
  <c r="W28" i="123"/>
  <c r="S12" i="123"/>
  <c r="Q28" i="123"/>
  <c r="T23" i="123"/>
  <c r="U10" i="123"/>
  <c r="U25" i="123"/>
  <c r="V28" i="123"/>
  <c r="U12" i="123"/>
  <c r="X17" i="123"/>
  <c r="S25" i="123"/>
  <c r="W10" i="123"/>
  <c r="X16" i="123"/>
  <c r="S20" i="123"/>
  <c r="R20" i="123"/>
  <c r="Q20" i="123"/>
  <c r="U20" i="123"/>
  <c r="V20" i="123"/>
  <c r="T20" i="123"/>
  <c r="X20" i="123"/>
  <c r="W20" i="123"/>
  <c r="T17" i="123"/>
  <c r="V23" i="123"/>
  <c r="Q22" i="123"/>
  <c r="S22" i="123"/>
  <c r="R22" i="123"/>
  <c r="T22" i="123"/>
  <c r="X22" i="123"/>
  <c r="W22" i="123"/>
  <c r="V22" i="123"/>
  <c r="U22" i="123"/>
  <c r="W19" i="123"/>
  <c r="T28" i="123"/>
  <c r="R10" i="123"/>
  <c r="U16" i="123"/>
  <c r="T16" i="123"/>
  <c r="V26" i="123"/>
  <c r="Q26" i="123"/>
  <c r="S26" i="123"/>
  <c r="V15" i="123"/>
  <c r="S15" i="123"/>
  <c r="X15" i="123"/>
  <c r="W15" i="123"/>
  <c r="R15" i="123"/>
  <c r="Q15" i="123"/>
  <c r="U15" i="123"/>
  <c r="T15" i="123"/>
  <c r="X12" i="123"/>
  <c r="V12" i="123"/>
  <c r="X21" i="123"/>
  <c r="V21" i="123"/>
  <c r="W21" i="123"/>
  <c r="U21" i="123"/>
  <c r="T21" i="123"/>
  <c r="S21" i="123"/>
  <c r="R21" i="123"/>
  <c r="Q21" i="123"/>
  <c r="X7" i="123"/>
  <c r="S10" i="123"/>
  <c r="R7" i="123"/>
  <c r="V7" i="123"/>
  <c r="X10" i="123"/>
  <c r="U19" i="123"/>
  <c r="R12" i="123"/>
  <c r="R8" i="123"/>
  <c r="V8" i="123"/>
  <c r="W8" i="123"/>
  <c r="U8" i="123"/>
  <c r="X8" i="123"/>
  <c r="Q8" i="123"/>
  <c r="T8" i="123"/>
  <c r="S8" i="123"/>
  <c r="R29" i="123"/>
  <c r="Q29" i="123"/>
  <c r="S29" i="123"/>
  <c r="T29" i="123"/>
  <c r="X29" i="123"/>
  <c r="W29" i="123"/>
  <c r="U29" i="123"/>
  <c r="V29" i="123"/>
  <c r="W7" i="123"/>
  <c r="Q12" i="123"/>
  <c r="T26" i="123"/>
  <c r="W24" i="123"/>
  <c r="U24" i="123"/>
  <c r="X24" i="123"/>
  <c r="V24" i="123"/>
  <c r="Q24" i="123"/>
  <c r="T24" i="123"/>
  <c r="R24" i="123"/>
  <c r="S24" i="123"/>
  <c r="X26" i="123"/>
  <c r="W25" i="123"/>
  <c r="W23" i="123"/>
  <c r="X28" i="123"/>
  <c r="T11" i="123"/>
  <c r="S11" i="123"/>
  <c r="R11" i="123"/>
  <c r="Q11" i="123"/>
  <c r="U11" i="123"/>
  <c r="W11" i="123"/>
  <c r="V11" i="123"/>
  <c r="X11" i="123"/>
  <c r="R26" i="123"/>
  <c r="S23" i="123"/>
  <c r="T25" i="123"/>
  <c r="U23" i="123"/>
  <c r="X14" i="123"/>
  <c r="W14" i="123"/>
  <c r="V14" i="123"/>
  <c r="U14" i="123"/>
  <c r="Q14" i="123"/>
  <c r="T14" i="123"/>
  <c r="S14" i="123"/>
  <c r="R14" i="123"/>
  <c r="R25" i="123"/>
  <c r="S7" i="123"/>
  <c r="U18" i="123"/>
  <c r="T18" i="123"/>
  <c r="S18" i="123"/>
  <c r="Q18" i="123"/>
  <c r="R18" i="123"/>
  <c r="W18" i="123"/>
  <c r="V18" i="123"/>
  <c r="X18" i="123"/>
  <c r="W12" i="123"/>
  <c r="V25" i="123"/>
  <c r="X19" i="123"/>
  <c r="T7" i="123"/>
  <c r="X25" i="123"/>
  <c r="T12" i="123"/>
  <c r="X23" i="123"/>
  <c r="R19" i="123"/>
  <c r="S16" i="123"/>
  <c r="S28" i="123"/>
  <c r="U28" i="123"/>
  <c r="V10" i="123"/>
  <c r="T10" i="123"/>
  <c r="V24" i="122"/>
  <c r="X24" i="122"/>
  <c r="W24" i="122"/>
  <c r="U24" i="122"/>
  <c r="R24" i="122"/>
  <c r="Q24" i="122"/>
  <c r="T24" i="122"/>
  <c r="S24" i="122"/>
  <c r="V10" i="122"/>
  <c r="U18" i="122"/>
  <c r="T18" i="122"/>
  <c r="S18" i="122"/>
  <c r="R18" i="122"/>
  <c r="Q18" i="122"/>
  <c r="X18" i="122"/>
  <c r="W18" i="122"/>
  <c r="V18" i="122"/>
  <c r="R16" i="122"/>
  <c r="R13" i="122"/>
  <c r="Q13" i="122"/>
  <c r="U13" i="122"/>
  <c r="T13" i="122"/>
  <c r="S13" i="122"/>
  <c r="X13" i="122"/>
  <c r="W13" i="122"/>
  <c r="V13" i="122"/>
  <c r="Q12" i="122"/>
  <c r="T7" i="122"/>
  <c r="W19" i="122"/>
  <c r="X14" i="122"/>
  <c r="X16" i="122"/>
  <c r="W8" i="122"/>
  <c r="Q8" i="122"/>
  <c r="V8" i="122"/>
  <c r="R8" i="122"/>
  <c r="X8" i="122"/>
  <c r="U8" i="122"/>
  <c r="T8" i="122"/>
  <c r="S8" i="122"/>
  <c r="W12" i="122"/>
  <c r="S12" i="122"/>
  <c r="W10" i="122"/>
  <c r="U16" i="122"/>
  <c r="U19" i="122"/>
  <c r="V25" i="122"/>
  <c r="U25" i="122"/>
  <c r="T25" i="122"/>
  <c r="S25" i="122"/>
  <c r="X25" i="122"/>
  <c r="R25" i="122"/>
  <c r="Q25" i="122"/>
  <c r="W25" i="122"/>
  <c r="Q10" i="122"/>
  <c r="Q17" i="122"/>
  <c r="S20" i="122"/>
  <c r="R20" i="122"/>
  <c r="Q20" i="122"/>
  <c r="U20" i="122"/>
  <c r="V20" i="122"/>
  <c r="T20" i="122"/>
  <c r="X20" i="122"/>
  <c r="W20" i="122"/>
  <c r="W23" i="122"/>
  <c r="Q23" i="122"/>
  <c r="V16" i="122"/>
  <c r="X7" i="122"/>
  <c r="T14" i="122"/>
  <c r="W7" i="122"/>
  <c r="W16" i="122"/>
  <c r="X10" i="122"/>
  <c r="V23" i="122"/>
  <c r="S17" i="122"/>
  <c r="R12" i="122"/>
  <c r="T17" i="122"/>
  <c r="T10" i="122"/>
  <c r="V17" i="122"/>
  <c r="V7" i="122"/>
  <c r="R23" i="122"/>
  <c r="X17" i="122"/>
  <c r="U23" i="122"/>
  <c r="T16" i="122"/>
  <c r="R19" i="122"/>
  <c r="U17" i="122"/>
  <c r="S19" i="122"/>
  <c r="S10" i="122"/>
  <c r="V9" i="122"/>
  <c r="U9" i="122"/>
  <c r="T9" i="122"/>
  <c r="S9" i="122"/>
  <c r="R9" i="122"/>
  <c r="Q9" i="122"/>
  <c r="X9" i="122"/>
  <c r="W9" i="122"/>
  <c r="Q19" i="122"/>
  <c r="W14" i="122"/>
  <c r="X21" i="122"/>
  <c r="S21" i="122"/>
  <c r="Q21" i="122"/>
  <c r="W21" i="122"/>
  <c r="V21" i="122"/>
  <c r="U21" i="122"/>
  <c r="T21" i="122"/>
  <c r="R21" i="122"/>
  <c r="V14" i="122"/>
  <c r="R29" i="122"/>
  <c r="T29" i="122"/>
  <c r="Q29" i="122"/>
  <c r="X29" i="122"/>
  <c r="S29" i="122"/>
  <c r="W29" i="122"/>
  <c r="V29" i="122"/>
  <c r="U29" i="122"/>
  <c r="V28" i="122"/>
  <c r="X23" i="122"/>
  <c r="W17" i="122"/>
  <c r="T11" i="122"/>
  <c r="S11" i="122"/>
  <c r="U11" i="122"/>
  <c r="R11" i="122"/>
  <c r="Q11" i="122"/>
  <c r="V11" i="122"/>
  <c r="W11" i="122"/>
  <c r="X11" i="122"/>
  <c r="X19" i="122"/>
  <c r="T19" i="122"/>
  <c r="Q7" i="122"/>
  <c r="V12" i="122"/>
  <c r="R17" i="122"/>
  <c r="X15" i="122"/>
  <c r="W15" i="122"/>
  <c r="R15" i="122"/>
  <c r="Q15" i="122"/>
  <c r="V15" i="122"/>
  <c r="U15" i="122"/>
  <c r="T15" i="122"/>
  <c r="S15" i="122"/>
  <c r="T27" i="122"/>
  <c r="U27" i="122"/>
  <c r="S27" i="122"/>
  <c r="R27" i="122"/>
  <c r="Q27" i="122"/>
  <c r="W27" i="122"/>
  <c r="V27" i="122"/>
  <c r="X27" i="122"/>
  <c r="Q26" i="122"/>
  <c r="Q22" i="122"/>
  <c r="W22" i="122"/>
  <c r="S22" i="122"/>
  <c r="X22" i="122"/>
  <c r="V22" i="122"/>
  <c r="R22" i="122"/>
  <c r="U22" i="122"/>
  <c r="T22" i="122"/>
  <c r="U7" i="122"/>
  <c r="W28" i="122"/>
  <c r="X26" i="122"/>
  <c r="U12" i="122"/>
  <c r="U10" i="122"/>
  <c r="U26" i="122"/>
  <c r="R16" i="121"/>
  <c r="V12" i="121"/>
  <c r="V17" i="121"/>
  <c r="X26" i="121"/>
  <c r="W26" i="121"/>
  <c r="V26" i="121"/>
  <c r="U26" i="121"/>
  <c r="S26" i="121"/>
  <c r="R26" i="121"/>
  <c r="Q26" i="121"/>
  <c r="T26" i="121"/>
  <c r="T16" i="121"/>
  <c r="X16" i="121"/>
  <c r="V9" i="121"/>
  <c r="T9" i="121"/>
  <c r="U9" i="121"/>
  <c r="S9" i="121"/>
  <c r="R9" i="121"/>
  <c r="Q9" i="121"/>
  <c r="X9" i="121"/>
  <c r="W9" i="121"/>
  <c r="X10" i="121"/>
  <c r="W10" i="121"/>
  <c r="V10" i="121"/>
  <c r="U10" i="121"/>
  <c r="S10" i="121"/>
  <c r="R10" i="121"/>
  <c r="Q10" i="121"/>
  <c r="T10" i="121"/>
  <c r="R29" i="121"/>
  <c r="Q29" i="121"/>
  <c r="X29" i="121"/>
  <c r="W29" i="121"/>
  <c r="V29" i="121"/>
  <c r="U29" i="121"/>
  <c r="T29" i="121"/>
  <c r="S29" i="121"/>
  <c r="V25" i="121"/>
  <c r="U25" i="121"/>
  <c r="T25" i="121"/>
  <c r="S25" i="121"/>
  <c r="Q25" i="121"/>
  <c r="X25" i="121"/>
  <c r="W25" i="121"/>
  <c r="R25" i="121"/>
  <c r="X12" i="121"/>
  <c r="S20" i="121"/>
  <c r="R20" i="121"/>
  <c r="Q20" i="121"/>
  <c r="X20" i="121"/>
  <c r="W20" i="121"/>
  <c r="V20" i="121"/>
  <c r="U20" i="121"/>
  <c r="T20" i="121"/>
  <c r="X23" i="121"/>
  <c r="T23" i="121"/>
  <c r="W23" i="121"/>
  <c r="V23" i="121"/>
  <c r="U23" i="121"/>
  <c r="S23" i="121"/>
  <c r="R23" i="121"/>
  <c r="Q23" i="121"/>
  <c r="R17" i="121"/>
  <c r="S17" i="121"/>
  <c r="X7" i="121"/>
  <c r="V7" i="121"/>
  <c r="U7" i="121"/>
  <c r="R7" i="121"/>
  <c r="W7" i="121"/>
  <c r="T7" i="121"/>
  <c r="S7" i="121"/>
  <c r="Q7" i="121"/>
  <c r="O7" i="121"/>
  <c r="H7" i="121" s="1"/>
  <c r="I7" i="121" s="1"/>
  <c r="X4" i="95" s="1"/>
  <c r="T17" i="121"/>
  <c r="V16" i="121"/>
  <c r="X14" i="121"/>
  <c r="W14" i="121"/>
  <c r="V14" i="121"/>
  <c r="T14" i="121"/>
  <c r="S14" i="121"/>
  <c r="R14" i="121"/>
  <c r="Q14" i="121"/>
  <c r="U14" i="121"/>
  <c r="W15" i="121"/>
  <c r="X15" i="121"/>
  <c r="V15" i="121"/>
  <c r="U15" i="121"/>
  <c r="S15" i="121"/>
  <c r="T15" i="121"/>
  <c r="R15" i="121"/>
  <c r="Q15" i="121"/>
  <c r="X19" i="121"/>
  <c r="W19" i="121"/>
  <c r="V19" i="121"/>
  <c r="S19" i="121"/>
  <c r="U19" i="121"/>
  <c r="T19" i="121"/>
  <c r="R19" i="121"/>
  <c r="Q19" i="121"/>
  <c r="O20" i="121" s="1"/>
  <c r="H20" i="121" s="1"/>
  <c r="I20" i="121" s="1"/>
  <c r="X21" i="95" s="1"/>
  <c r="W12" i="121"/>
  <c r="T12" i="121"/>
  <c r="W17" i="121"/>
  <c r="V8" i="121"/>
  <c r="X8" i="121"/>
  <c r="W8" i="121"/>
  <c r="U8" i="121"/>
  <c r="T8" i="121"/>
  <c r="S8" i="121"/>
  <c r="R8" i="121"/>
  <c r="O8" i="121" s="1"/>
  <c r="H8" i="121" s="1"/>
  <c r="I8" i="121" s="1"/>
  <c r="X16" i="95" s="1"/>
  <c r="Q8" i="121"/>
  <c r="U12" i="121"/>
  <c r="V21" i="121"/>
  <c r="X21" i="121"/>
  <c r="Q21" i="121"/>
  <c r="W21" i="121"/>
  <c r="U21" i="121"/>
  <c r="T21" i="121"/>
  <c r="S21" i="121"/>
  <c r="R21" i="121"/>
  <c r="X17" i="121"/>
  <c r="S16" i="121"/>
  <c r="T11" i="121"/>
  <c r="R11" i="121"/>
  <c r="S11" i="121"/>
  <c r="Q11" i="121"/>
  <c r="W11" i="121"/>
  <c r="X11" i="121"/>
  <c r="V11" i="121"/>
  <c r="U11" i="121"/>
  <c r="W16" i="121"/>
  <c r="Q22" i="121"/>
  <c r="X22" i="121"/>
  <c r="W22" i="121"/>
  <c r="V22" i="121"/>
  <c r="U22" i="121"/>
  <c r="T22" i="121"/>
  <c r="S22" i="121"/>
  <c r="R22" i="121"/>
  <c r="S12" i="121"/>
  <c r="U17" i="121"/>
  <c r="V24" i="121"/>
  <c r="X24" i="121"/>
  <c r="W24" i="121"/>
  <c r="U24" i="121"/>
  <c r="T24" i="121"/>
  <c r="S24" i="121"/>
  <c r="R24" i="121"/>
  <c r="Q24" i="121"/>
  <c r="R13" i="121"/>
  <c r="Q13" i="121"/>
  <c r="X13" i="121"/>
  <c r="W13" i="121"/>
  <c r="U13" i="121"/>
  <c r="V13" i="121"/>
  <c r="T13" i="121"/>
  <c r="S13" i="121"/>
  <c r="T27" i="121"/>
  <c r="S27" i="121"/>
  <c r="R27" i="121"/>
  <c r="Q27" i="121"/>
  <c r="X27" i="121"/>
  <c r="W27" i="121"/>
  <c r="V27" i="121"/>
  <c r="U27" i="121"/>
  <c r="U16" i="121"/>
  <c r="U18" i="121"/>
  <c r="T18" i="121"/>
  <c r="Q18" i="121"/>
  <c r="S18" i="121"/>
  <c r="R18" i="121"/>
  <c r="X18" i="121"/>
  <c r="W18" i="121"/>
  <c r="V18" i="121"/>
  <c r="R28" i="121"/>
  <c r="X28" i="121"/>
  <c r="W28" i="121"/>
  <c r="V28" i="121"/>
  <c r="U28" i="121"/>
  <c r="T28" i="121"/>
  <c r="S28" i="121"/>
  <c r="Q28" i="121"/>
  <c r="AH29" i="119"/>
  <c r="AG29" i="119"/>
  <c r="AF29" i="119"/>
  <c r="AE29" i="119"/>
  <c r="AD29" i="119"/>
  <c r="AC29" i="119"/>
  <c r="AB29" i="119"/>
  <c r="AA29" i="119"/>
  <c r="Z29" i="119"/>
  <c r="Y29" i="119"/>
  <c r="O29" i="119"/>
  <c r="H29" i="119" s="1"/>
  <c r="N29" i="119"/>
  <c r="F29" i="119" s="1"/>
  <c r="G29" i="119"/>
  <c r="AH28" i="119"/>
  <c r="AG28" i="119"/>
  <c r="AF28" i="119"/>
  <c r="AE28" i="119"/>
  <c r="AD28" i="119"/>
  <c r="AC28" i="119"/>
  <c r="AB28" i="119"/>
  <c r="AA28" i="119"/>
  <c r="Z28" i="119"/>
  <c r="Y28" i="119"/>
  <c r="O28" i="119"/>
  <c r="H28" i="119" s="1"/>
  <c r="N28" i="119"/>
  <c r="F28" i="119" s="1"/>
  <c r="G28" i="119"/>
  <c r="AH27" i="119"/>
  <c r="AG27" i="119"/>
  <c r="AF27" i="119"/>
  <c r="AE27" i="119"/>
  <c r="AD27" i="119"/>
  <c r="AC27" i="119"/>
  <c r="AB27" i="119"/>
  <c r="AA27" i="119"/>
  <c r="Z27" i="119"/>
  <c r="Y27" i="119"/>
  <c r="O27" i="119"/>
  <c r="H27" i="119" s="1"/>
  <c r="N27" i="119"/>
  <c r="F27" i="119" s="1"/>
  <c r="G27" i="119"/>
  <c r="AH26" i="119"/>
  <c r="AG26" i="119"/>
  <c r="AF26" i="119"/>
  <c r="AE26" i="119"/>
  <c r="AD26" i="119"/>
  <c r="AC26" i="119"/>
  <c r="AB26" i="119"/>
  <c r="AA26" i="119"/>
  <c r="Z26" i="119"/>
  <c r="Y26" i="119"/>
  <c r="O26" i="119"/>
  <c r="H26" i="119" s="1"/>
  <c r="N26" i="119"/>
  <c r="F26" i="119" s="1"/>
  <c r="G26" i="119"/>
  <c r="AH25" i="119"/>
  <c r="AG25" i="119"/>
  <c r="AF25" i="119"/>
  <c r="AE25" i="119"/>
  <c r="AD25" i="119"/>
  <c r="AC25" i="119"/>
  <c r="AB25" i="119"/>
  <c r="AA25" i="119"/>
  <c r="Z25" i="119"/>
  <c r="Y25" i="119"/>
  <c r="O25" i="119"/>
  <c r="H25" i="119" s="1"/>
  <c r="N25" i="119"/>
  <c r="F25" i="119" s="1"/>
  <c r="G25" i="119"/>
  <c r="AH24" i="119"/>
  <c r="AG24" i="119"/>
  <c r="AF24" i="119"/>
  <c r="AE24" i="119"/>
  <c r="AD24" i="119"/>
  <c r="AC24" i="119"/>
  <c r="AB24" i="119"/>
  <c r="AA24" i="119"/>
  <c r="Z24" i="119"/>
  <c r="Y24" i="119"/>
  <c r="O24" i="119"/>
  <c r="H24" i="119" s="1"/>
  <c r="N24" i="119"/>
  <c r="F24" i="119" s="1"/>
  <c r="G24" i="119"/>
  <c r="AH23" i="119"/>
  <c r="AG23" i="119"/>
  <c r="AF23" i="119"/>
  <c r="AE23" i="119"/>
  <c r="AD23" i="119"/>
  <c r="AC23" i="119"/>
  <c r="AB23" i="119"/>
  <c r="AA23" i="119"/>
  <c r="Z23" i="119"/>
  <c r="Y23" i="119"/>
  <c r="O23" i="119"/>
  <c r="H23" i="119" s="1"/>
  <c r="N23" i="119"/>
  <c r="F23" i="119" s="1"/>
  <c r="G23" i="119"/>
  <c r="AH22" i="119"/>
  <c r="AG22" i="119"/>
  <c r="AF22" i="119"/>
  <c r="AE22" i="119"/>
  <c r="AD22" i="119"/>
  <c r="AC22" i="119"/>
  <c r="AB22" i="119"/>
  <c r="AA22" i="119"/>
  <c r="Z22" i="119"/>
  <c r="Y22" i="119"/>
  <c r="O22" i="119"/>
  <c r="H22" i="119" s="1"/>
  <c r="N22" i="119"/>
  <c r="F22" i="119" s="1"/>
  <c r="G22" i="119"/>
  <c r="AH21" i="119"/>
  <c r="AG21" i="119"/>
  <c r="AF21" i="119"/>
  <c r="AE21" i="119"/>
  <c r="AD21" i="119"/>
  <c r="AC21" i="119"/>
  <c r="AB21" i="119"/>
  <c r="AA21" i="119"/>
  <c r="Z21" i="119"/>
  <c r="Y21" i="119"/>
  <c r="O21" i="119"/>
  <c r="H21" i="119" s="1"/>
  <c r="N21" i="119"/>
  <c r="F21" i="119" s="1"/>
  <c r="G21" i="119"/>
  <c r="AH20" i="119"/>
  <c r="AG20" i="119"/>
  <c r="AF20" i="119"/>
  <c r="AE20" i="119"/>
  <c r="AD20" i="119"/>
  <c r="AC20" i="119"/>
  <c r="AB20" i="119"/>
  <c r="AA20" i="119"/>
  <c r="Z20" i="119"/>
  <c r="Y20" i="119"/>
  <c r="O20" i="119"/>
  <c r="H20" i="119" s="1"/>
  <c r="N20" i="119"/>
  <c r="F20" i="119" s="1"/>
  <c r="G20" i="119"/>
  <c r="AH19" i="119"/>
  <c r="AG19" i="119"/>
  <c r="AF19" i="119"/>
  <c r="AE19" i="119"/>
  <c r="AD19" i="119"/>
  <c r="AC19" i="119"/>
  <c r="AB19" i="119"/>
  <c r="AA19" i="119"/>
  <c r="Z19" i="119"/>
  <c r="Y19" i="119"/>
  <c r="G19" i="119"/>
  <c r="AH18" i="119"/>
  <c r="AG18" i="119"/>
  <c r="AF18" i="119"/>
  <c r="AE18" i="119"/>
  <c r="AD18" i="119"/>
  <c r="AC18" i="119"/>
  <c r="AB18" i="119"/>
  <c r="AA18" i="119"/>
  <c r="Z18" i="119"/>
  <c r="Y18" i="119"/>
  <c r="G18" i="119"/>
  <c r="AH17" i="119"/>
  <c r="AG17" i="119"/>
  <c r="AF17" i="119"/>
  <c r="AE17" i="119"/>
  <c r="AD17" i="119"/>
  <c r="AC17" i="119"/>
  <c r="AB17" i="119"/>
  <c r="AA17" i="119"/>
  <c r="Z17" i="119"/>
  <c r="Y17" i="119"/>
  <c r="N17" i="119"/>
  <c r="F17" i="119" s="1"/>
  <c r="W20" i="4" s="1"/>
  <c r="G17" i="119"/>
  <c r="AH16" i="119"/>
  <c r="AG16" i="119"/>
  <c r="AF16" i="119"/>
  <c r="AE16" i="119"/>
  <c r="AD16" i="119"/>
  <c r="AC16" i="119"/>
  <c r="AB16" i="119"/>
  <c r="AA16" i="119"/>
  <c r="Z16" i="119"/>
  <c r="Y16" i="119"/>
  <c r="N16" i="119"/>
  <c r="F16" i="119" s="1"/>
  <c r="W25" i="4" s="1"/>
  <c r="G16" i="119"/>
  <c r="AH15" i="119"/>
  <c r="AG15" i="119"/>
  <c r="AF15" i="119"/>
  <c r="AE15" i="119"/>
  <c r="AD15" i="119"/>
  <c r="AC15" i="119"/>
  <c r="AB15" i="119"/>
  <c r="AA15" i="119"/>
  <c r="Z15" i="119"/>
  <c r="Y15" i="119"/>
  <c r="AH14" i="119"/>
  <c r="AG14" i="119"/>
  <c r="AF14" i="119"/>
  <c r="AE14" i="119"/>
  <c r="AD14" i="119"/>
  <c r="AC14" i="119"/>
  <c r="AB14" i="119"/>
  <c r="AA14" i="119"/>
  <c r="Z14" i="119"/>
  <c r="Y14" i="119"/>
  <c r="G14" i="119"/>
  <c r="AH13" i="119"/>
  <c r="AG13" i="119"/>
  <c r="AF13" i="119"/>
  <c r="AE13" i="119"/>
  <c r="AD13" i="119"/>
  <c r="AC13" i="119"/>
  <c r="AB13" i="119"/>
  <c r="AA13" i="119"/>
  <c r="Z13" i="119"/>
  <c r="Y13" i="119"/>
  <c r="G13" i="119"/>
  <c r="AH12" i="119"/>
  <c r="AG12" i="119"/>
  <c r="AF12" i="119"/>
  <c r="AE12" i="119"/>
  <c r="AD12" i="119"/>
  <c r="AC12" i="119"/>
  <c r="AB12" i="119"/>
  <c r="AA12" i="119"/>
  <c r="Z12" i="119"/>
  <c r="Y12" i="119"/>
  <c r="G12" i="119"/>
  <c r="AH11" i="119"/>
  <c r="AG11" i="119"/>
  <c r="AF11" i="119"/>
  <c r="AE11" i="119"/>
  <c r="AD11" i="119"/>
  <c r="AC11" i="119"/>
  <c r="AB11" i="119"/>
  <c r="AA11" i="119"/>
  <c r="Z11" i="119"/>
  <c r="Y11" i="119"/>
  <c r="G11" i="119"/>
  <c r="AH10" i="119"/>
  <c r="AG10" i="119"/>
  <c r="AF10" i="119"/>
  <c r="AE10" i="119"/>
  <c r="AD10" i="119"/>
  <c r="AC10" i="119"/>
  <c r="AB10" i="119"/>
  <c r="AA10" i="119"/>
  <c r="Z10" i="119"/>
  <c r="Y10" i="119"/>
  <c r="G10" i="119"/>
  <c r="AH9" i="119"/>
  <c r="AG9" i="119"/>
  <c r="AF9" i="119"/>
  <c r="AE9" i="119"/>
  <c r="AD9" i="119"/>
  <c r="AC9" i="119"/>
  <c r="AB9" i="119"/>
  <c r="AA9" i="119"/>
  <c r="Z9" i="119"/>
  <c r="Y9" i="119"/>
  <c r="G9" i="119"/>
  <c r="AH8" i="119"/>
  <c r="AG8" i="119"/>
  <c r="AF8" i="119"/>
  <c r="AE8" i="119"/>
  <c r="AD8" i="119"/>
  <c r="AC8" i="119"/>
  <c r="AB8" i="119"/>
  <c r="AA8" i="119"/>
  <c r="Z8" i="119"/>
  <c r="Y8" i="119"/>
  <c r="N8" i="119"/>
  <c r="F8" i="119" s="1"/>
  <c r="W24" i="4" s="1"/>
  <c r="G8" i="119"/>
  <c r="AH7" i="119"/>
  <c r="AG7" i="119"/>
  <c r="AF7" i="119"/>
  <c r="AE7" i="119"/>
  <c r="AD7" i="119"/>
  <c r="AC7" i="119"/>
  <c r="AB7" i="119"/>
  <c r="AA7" i="119"/>
  <c r="Z7" i="119"/>
  <c r="Y7" i="119"/>
  <c r="N7" i="119"/>
  <c r="F7" i="119" s="1"/>
  <c r="W16" i="4" s="1"/>
  <c r="G7" i="119"/>
  <c r="Z6" i="119"/>
  <c r="Y6" i="119"/>
  <c r="N6" i="119"/>
  <c r="F6" i="119" s="1"/>
  <c r="W5" i="4" s="1"/>
  <c r="G6" i="119"/>
  <c r="K4" i="119"/>
  <c r="L17" i="119" s="1"/>
  <c r="O17" i="119" s="1"/>
  <c r="H17" i="119" s="1"/>
  <c r="H3" i="119"/>
  <c r="E3" i="119"/>
  <c r="A3" i="119"/>
  <c r="A2" i="119"/>
  <c r="AH29" i="118"/>
  <c r="AG29" i="118"/>
  <c r="AF29" i="118"/>
  <c r="AE29" i="118"/>
  <c r="AD29" i="118"/>
  <c r="AC29" i="118"/>
  <c r="AB29" i="118"/>
  <c r="AA29" i="118"/>
  <c r="Z29" i="118"/>
  <c r="Y29" i="118"/>
  <c r="O29" i="118"/>
  <c r="H29" i="118" s="1"/>
  <c r="N29" i="118"/>
  <c r="F29" i="118" s="1"/>
  <c r="G29" i="118"/>
  <c r="AH28" i="118"/>
  <c r="AG28" i="118"/>
  <c r="AF28" i="118"/>
  <c r="AE28" i="118"/>
  <c r="AD28" i="118"/>
  <c r="AC28" i="118"/>
  <c r="AB28" i="118"/>
  <c r="AA28" i="118"/>
  <c r="Z28" i="118"/>
  <c r="Y28" i="118"/>
  <c r="O28" i="118"/>
  <c r="H28" i="118" s="1"/>
  <c r="N28" i="118"/>
  <c r="F28" i="118" s="1"/>
  <c r="G28" i="118"/>
  <c r="AH27" i="118"/>
  <c r="AG27" i="118"/>
  <c r="AF27" i="118"/>
  <c r="AE27" i="118"/>
  <c r="AD27" i="118"/>
  <c r="AC27" i="118"/>
  <c r="AB27" i="118"/>
  <c r="AA27" i="118"/>
  <c r="Z27" i="118"/>
  <c r="Y27" i="118"/>
  <c r="O27" i="118"/>
  <c r="H27" i="118" s="1"/>
  <c r="N27" i="118"/>
  <c r="F27" i="118" s="1"/>
  <c r="G27" i="118"/>
  <c r="AH26" i="118"/>
  <c r="AG26" i="118"/>
  <c r="AF26" i="118"/>
  <c r="AE26" i="118"/>
  <c r="AD26" i="118"/>
  <c r="AC26" i="118"/>
  <c r="AB26" i="118"/>
  <c r="AA26" i="118"/>
  <c r="Z26" i="118"/>
  <c r="Y26" i="118"/>
  <c r="O26" i="118"/>
  <c r="H26" i="118" s="1"/>
  <c r="N26" i="118"/>
  <c r="F26" i="118" s="1"/>
  <c r="G26" i="118"/>
  <c r="AH25" i="118"/>
  <c r="AG25" i="118"/>
  <c r="AF25" i="118"/>
  <c r="AE25" i="118"/>
  <c r="AD25" i="118"/>
  <c r="AC25" i="118"/>
  <c r="AB25" i="118"/>
  <c r="AA25" i="118"/>
  <c r="Z25" i="118"/>
  <c r="Y25" i="118"/>
  <c r="O25" i="118"/>
  <c r="H25" i="118" s="1"/>
  <c r="N25" i="118"/>
  <c r="F25" i="118" s="1"/>
  <c r="G25" i="118"/>
  <c r="AH24" i="118"/>
  <c r="AG24" i="118"/>
  <c r="AF24" i="118"/>
  <c r="AE24" i="118"/>
  <c r="AD24" i="118"/>
  <c r="AC24" i="118"/>
  <c r="AB24" i="118"/>
  <c r="AA24" i="118"/>
  <c r="Z24" i="118"/>
  <c r="Y24" i="118"/>
  <c r="O24" i="118"/>
  <c r="H24" i="118" s="1"/>
  <c r="N24" i="118"/>
  <c r="F24" i="118" s="1"/>
  <c r="G24" i="118"/>
  <c r="AH23" i="118"/>
  <c r="AG23" i="118"/>
  <c r="AF23" i="118"/>
  <c r="AE23" i="118"/>
  <c r="AD23" i="118"/>
  <c r="AC23" i="118"/>
  <c r="AB23" i="118"/>
  <c r="AA23" i="118"/>
  <c r="Z23" i="118"/>
  <c r="Y23" i="118"/>
  <c r="O23" i="118"/>
  <c r="H23" i="118" s="1"/>
  <c r="N23" i="118"/>
  <c r="F23" i="118" s="1"/>
  <c r="G23" i="118"/>
  <c r="AH22" i="118"/>
  <c r="AG22" i="118"/>
  <c r="AF22" i="118"/>
  <c r="AE22" i="118"/>
  <c r="AD22" i="118"/>
  <c r="AC22" i="118"/>
  <c r="AB22" i="118"/>
  <c r="AA22" i="118"/>
  <c r="Z22" i="118"/>
  <c r="Y22" i="118"/>
  <c r="O22" i="118"/>
  <c r="H22" i="118" s="1"/>
  <c r="N22" i="118"/>
  <c r="F22" i="118" s="1"/>
  <c r="G22" i="118"/>
  <c r="AH21" i="118"/>
  <c r="AG21" i="118"/>
  <c r="AF21" i="118"/>
  <c r="AE21" i="118"/>
  <c r="AD21" i="118"/>
  <c r="AC21" i="118"/>
  <c r="AB21" i="118"/>
  <c r="AA21" i="118"/>
  <c r="Z21" i="118"/>
  <c r="Y21" i="118"/>
  <c r="O21" i="118"/>
  <c r="H21" i="118" s="1"/>
  <c r="N21" i="118"/>
  <c r="F21" i="118" s="1"/>
  <c r="G21" i="118"/>
  <c r="AH20" i="118"/>
  <c r="AG20" i="118"/>
  <c r="AF20" i="118"/>
  <c r="AE20" i="118"/>
  <c r="AD20" i="118"/>
  <c r="AC20" i="118"/>
  <c r="AB20" i="118"/>
  <c r="AA20" i="118"/>
  <c r="Z20" i="118"/>
  <c r="Y20" i="118"/>
  <c r="O20" i="118"/>
  <c r="H20" i="118" s="1"/>
  <c r="N20" i="118"/>
  <c r="F20" i="118" s="1"/>
  <c r="G20" i="118"/>
  <c r="AH19" i="118"/>
  <c r="AG19" i="118"/>
  <c r="AF19" i="118"/>
  <c r="AE19" i="118"/>
  <c r="AD19" i="118"/>
  <c r="AC19" i="118"/>
  <c r="AB19" i="118"/>
  <c r="AA19" i="118"/>
  <c r="Z19" i="118"/>
  <c r="Y19" i="118"/>
  <c r="O19" i="118"/>
  <c r="H19" i="118" s="1"/>
  <c r="N19" i="118"/>
  <c r="F19" i="118" s="1"/>
  <c r="G19" i="118"/>
  <c r="AH18" i="118"/>
  <c r="AG18" i="118"/>
  <c r="AF18" i="118"/>
  <c r="AE18" i="118"/>
  <c r="AD18" i="118"/>
  <c r="AC18" i="118"/>
  <c r="AB18" i="118"/>
  <c r="AA18" i="118"/>
  <c r="Z18" i="118"/>
  <c r="Y18" i="118"/>
  <c r="O18" i="118"/>
  <c r="H18" i="118" s="1"/>
  <c r="N18" i="118"/>
  <c r="F18" i="118" s="1"/>
  <c r="G18" i="118"/>
  <c r="AH17" i="118"/>
  <c r="AG17" i="118"/>
  <c r="AF17" i="118"/>
  <c r="AE17" i="118"/>
  <c r="AD17" i="118"/>
  <c r="AC17" i="118"/>
  <c r="AB17" i="118"/>
  <c r="AA17" i="118"/>
  <c r="Z17" i="118"/>
  <c r="Y17" i="118"/>
  <c r="O17" i="118"/>
  <c r="H17" i="118" s="1"/>
  <c r="N17" i="118"/>
  <c r="F17" i="118" s="1"/>
  <c r="G17" i="118"/>
  <c r="AH16" i="118"/>
  <c r="AG16" i="118"/>
  <c r="AF16" i="118"/>
  <c r="AE16" i="118"/>
  <c r="AD16" i="118"/>
  <c r="AC16" i="118"/>
  <c r="AB16" i="118"/>
  <c r="AA16" i="118"/>
  <c r="Z16" i="118"/>
  <c r="Y16" i="118"/>
  <c r="O16" i="118"/>
  <c r="H16" i="118" s="1"/>
  <c r="N16" i="118"/>
  <c r="F16" i="118" s="1"/>
  <c r="G16" i="118"/>
  <c r="AH15" i="118"/>
  <c r="AG15" i="118"/>
  <c r="AF15" i="118"/>
  <c r="AE15" i="118"/>
  <c r="AD15" i="118"/>
  <c r="AC15" i="118"/>
  <c r="AB15" i="118"/>
  <c r="AA15" i="118"/>
  <c r="Z15" i="118"/>
  <c r="Y15" i="118"/>
  <c r="O15" i="118"/>
  <c r="H15" i="118" s="1"/>
  <c r="N15" i="118"/>
  <c r="F15" i="118" s="1"/>
  <c r="G15" i="118"/>
  <c r="AH14" i="118"/>
  <c r="AG14" i="118"/>
  <c r="AF14" i="118"/>
  <c r="AE14" i="118"/>
  <c r="AD14" i="118"/>
  <c r="AC14" i="118"/>
  <c r="AB14" i="118"/>
  <c r="AA14" i="118"/>
  <c r="Z14" i="118"/>
  <c r="Y14" i="118"/>
  <c r="O14" i="118"/>
  <c r="H14" i="118" s="1"/>
  <c r="N14" i="118"/>
  <c r="F14" i="118" s="1"/>
  <c r="G14" i="118"/>
  <c r="AH13" i="118"/>
  <c r="AG13" i="118"/>
  <c r="AF13" i="118"/>
  <c r="AE13" i="118"/>
  <c r="AD13" i="118"/>
  <c r="AC13" i="118"/>
  <c r="AB13" i="118"/>
  <c r="AA13" i="118"/>
  <c r="Z13" i="118"/>
  <c r="Y13" i="118"/>
  <c r="O13" i="118"/>
  <c r="H13" i="118" s="1"/>
  <c r="N13" i="118"/>
  <c r="F13" i="118" s="1"/>
  <c r="G13" i="118"/>
  <c r="AH12" i="118"/>
  <c r="AG12" i="118"/>
  <c r="AF12" i="118"/>
  <c r="AE12" i="118"/>
  <c r="AD12" i="118"/>
  <c r="AC12" i="118"/>
  <c r="AB12" i="118"/>
  <c r="AA12" i="118"/>
  <c r="Z12" i="118"/>
  <c r="Y12" i="118"/>
  <c r="N12" i="118"/>
  <c r="F12" i="118" s="1"/>
  <c r="V15" i="4" s="1"/>
  <c r="G12" i="118"/>
  <c r="AH11" i="118"/>
  <c r="AG11" i="118"/>
  <c r="AF11" i="118"/>
  <c r="AE11" i="118"/>
  <c r="AD11" i="118"/>
  <c r="AC11" i="118"/>
  <c r="AB11" i="118"/>
  <c r="AA11" i="118"/>
  <c r="Z11" i="118"/>
  <c r="Y11" i="118"/>
  <c r="N11" i="118"/>
  <c r="F11" i="118" s="1"/>
  <c r="V13" i="4" s="1"/>
  <c r="G11" i="118"/>
  <c r="AH10" i="118"/>
  <c r="AG10" i="118"/>
  <c r="AF10" i="118"/>
  <c r="AE10" i="118"/>
  <c r="AD10" i="118"/>
  <c r="AC10" i="118"/>
  <c r="AB10" i="118"/>
  <c r="AA10" i="118"/>
  <c r="Z10" i="118"/>
  <c r="Y10" i="118"/>
  <c r="N10" i="118"/>
  <c r="F10" i="118" s="1"/>
  <c r="V9" i="4" s="1"/>
  <c r="G10" i="118"/>
  <c r="AH9" i="118"/>
  <c r="AG9" i="118"/>
  <c r="AF9" i="118"/>
  <c r="AE9" i="118"/>
  <c r="AD9" i="118"/>
  <c r="AC9" i="118"/>
  <c r="AB9" i="118"/>
  <c r="AA9" i="118"/>
  <c r="Z9" i="118"/>
  <c r="Y9" i="118"/>
  <c r="G9" i="118"/>
  <c r="AH8" i="118"/>
  <c r="AG8" i="118"/>
  <c r="AF8" i="118"/>
  <c r="AE8" i="118"/>
  <c r="AD8" i="118"/>
  <c r="AC8" i="118"/>
  <c r="AB8" i="118"/>
  <c r="AA8" i="118"/>
  <c r="Z8" i="118"/>
  <c r="Y8" i="118"/>
  <c r="G8" i="118"/>
  <c r="AH7" i="118"/>
  <c r="AG7" i="118"/>
  <c r="AF7" i="118"/>
  <c r="AE7" i="118"/>
  <c r="AD7" i="118"/>
  <c r="AC7" i="118"/>
  <c r="AB7" i="118"/>
  <c r="AA7" i="118"/>
  <c r="Z7" i="118"/>
  <c r="Y7" i="118"/>
  <c r="N7" i="118"/>
  <c r="F7" i="118" s="1"/>
  <c r="V22" i="4" s="1"/>
  <c r="G7" i="118"/>
  <c r="Z6" i="118"/>
  <c r="Y6" i="118"/>
  <c r="N6" i="118"/>
  <c r="F6" i="118" s="1"/>
  <c r="V3" i="4" s="1"/>
  <c r="K4" i="118"/>
  <c r="L17" i="118" s="1"/>
  <c r="H3" i="118"/>
  <c r="E3" i="118"/>
  <c r="A3" i="118"/>
  <c r="A2" i="118"/>
  <c r="AH29" i="117"/>
  <c r="AG29" i="117"/>
  <c r="AF29" i="117"/>
  <c r="AE29" i="117"/>
  <c r="AD29" i="117"/>
  <c r="AC29" i="117"/>
  <c r="AB29" i="117"/>
  <c r="AA29" i="117"/>
  <c r="Z29" i="117"/>
  <c r="Y29" i="117"/>
  <c r="O29" i="117"/>
  <c r="H29" i="117" s="1"/>
  <c r="N29" i="117"/>
  <c r="F29" i="117" s="1"/>
  <c r="G29" i="117"/>
  <c r="AH28" i="117"/>
  <c r="AG28" i="117"/>
  <c r="AF28" i="117"/>
  <c r="AE28" i="117"/>
  <c r="AD28" i="117"/>
  <c r="AC28" i="117"/>
  <c r="AB28" i="117"/>
  <c r="AA28" i="117"/>
  <c r="Z28" i="117"/>
  <c r="Y28" i="117"/>
  <c r="O28" i="117"/>
  <c r="H28" i="117" s="1"/>
  <c r="N28" i="117"/>
  <c r="F28" i="117" s="1"/>
  <c r="G28" i="117"/>
  <c r="AH27" i="117"/>
  <c r="AG27" i="117"/>
  <c r="AF27" i="117"/>
  <c r="AE27" i="117"/>
  <c r="AD27" i="117"/>
  <c r="AC27" i="117"/>
  <c r="AB27" i="117"/>
  <c r="AA27" i="117"/>
  <c r="Z27" i="117"/>
  <c r="Y27" i="117"/>
  <c r="O27" i="117"/>
  <c r="H27" i="117" s="1"/>
  <c r="N27" i="117"/>
  <c r="F27" i="117" s="1"/>
  <c r="G27" i="117"/>
  <c r="AH26" i="117"/>
  <c r="AG26" i="117"/>
  <c r="AF26" i="117"/>
  <c r="AE26" i="117"/>
  <c r="AD26" i="117"/>
  <c r="AC26" i="117"/>
  <c r="AB26" i="117"/>
  <c r="AA26" i="117"/>
  <c r="Z26" i="117"/>
  <c r="Y26" i="117"/>
  <c r="O26" i="117"/>
  <c r="H26" i="117" s="1"/>
  <c r="N26" i="117"/>
  <c r="F26" i="117" s="1"/>
  <c r="G26" i="117"/>
  <c r="AH25" i="117"/>
  <c r="AG25" i="117"/>
  <c r="AF25" i="117"/>
  <c r="AE25" i="117"/>
  <c r="AD25" i="117"/>
  <c r="AC25" i="117"/>
  <c r="AB25" i="117"/>
  <c r="AA25" i="117"/>
  <c r="Z25" i="117"/>
  <c r="Y25" i="117"/>
  <c r="O25" i="117"/>
  <c r="H25" i="117" s="1"/>
  <c r="N25" i="117"/>
  <c r="F25" i="117" s="1"/>
  <c r="G25" i="117"/>
  <c r="AH24" i="117"/>
  <c r="AG24" i="117"/>
  <c r="AF24" i="117"/>
  <c r="AE24" i="117"/>
  <c r="AD24" i="117"/>
  <c r="AC24" i="117"/>
  <c r="AB24" i="117"/>
  <c r="AA24" i="117"/>
  <c r="Z24" i="117"/>
  <c r="Y24" i="117"/>
  <c r="N24" i="117"/>
  <c r="F24" i="117" s="1"/>
  <c r="U22" i="4" s="1"/>
  <c r="G24" i="117"/>
  <c r="AH23" i="117"/>
  <c r="AG23" i="117"/>
  <c r="AF23" i="117"/>
  <c r="AE23" i="117"/>
  <c r="AD23" i="117"/>
  <c r="AC23" i="117"/>
  <c r="AB23" i="117"/>
  <c r="AA23" i="117"/>
  <c r="Z23" i="117"/>
  <c r="Y23" i="117"/>
  <c r="N23" i="117"/>
  <c r="F23" i="117" s="1"/>
  <c r="U18" i="4" s="1"/>
  <c r="G23" i="117"/>
  <c r="AH22" i="117"/>
  <c r="AG22" i="117"/>
  <c r="AF22" i="117"/>
  <c r="AE22" i="117"/>
  <c r="AD22" i="117"/>
  <c r="AC22" i="117"/>
  <c r="AB22" i="117"/>
  <c r="AA22" i="117"/>
  <c r="Z22" i="117"/>
  <c r="Y22" i="117"/>
  <c r="N22" i="117"/>
  <c r="F22" i="117" s="1"/>
  <c r="U26" i="4" s="1"/>
  <c r="G22" i="117"/>
  <c r="AH21" i="117"/>
  <c r="AG21" i="117"/>
  <c r="AF21" i="117"/>
  <c r="AE21" i="117"/>
  <c r="AD21" i="117"/>
  <c r="AC21" i="117"/>
  <c r="AB21" i="117"/>
  <c r="AA21" i="117"/>
  <c r="Z21" i="117"/>
  <c r="Y21" i="117"/>
  <c r="N21" i="117"/>
  <c r="F21" i="117" s="1"/>
  <c r="U12" i="4" s="1"/>
  <c r="G21" i="117"/>
  <c r="AH20" i="117"/>
  <c r="AG20" i="117"/>
  <c r="AF20" i="117"/>
  <c r="AE20" i="117"/>
  <c r="AD20" i="117"/>
  <c r="AC20" i="117"/>
  <c r="AB20" i="117"/>
  <c r="AA20" i="117"/>
  <c r="Z20" i="117"/>
  <c r="Y20" i="117"/>
  <c r="N20" i="117"/>
  <c r="F20" i="117" s="1"/>
  <c r="U6" i="4" s="1"/>
  <c r="AH19" i="117"/>
  <c r="AG19" i="117"/>
  <c r="AF19" i="117"/>
  <c r="AE19" i="117"/>
  <c r="AD19" i="117"/>
  <c r="AC19" i="117"/>
  <c r="AB19" i="117"/>
  <c r="AA19" i="117"/>
  <c r="Z19" i="117"/>
  <c r="Y19" i="117"/>
  <c r="G19" i="117"/>
  <c r="AH18" i="117"/>
  <c r="AG18" i="117"/>
  <c r="AF18" i="117"/>
  <c r="AE18" i="117"/>
  <c r="AD18" i="117"/>
  <c r="AC18" i="117"/>
  <c r="AB18" i="117"/>
  <c r="AA18" i="117"/>
  <c r="Z18" i="117"/>
  <c r="Y18" i="117"/>
  <c r="G18" i="117"/>
  <c r="AH17" i="117"/>
  <c r="AG17" i="117"/>
  <c r="AF17" i="117"/>
  <c r="AE17" i="117"/>
  <c r="AD17" i="117"/>
  <c r="AC17" i="117"/>
  <c r="AB17" i="117"/>
  <c r="AA17" i="117"/>
  <c r="Z17" i="117"/>
  <c r="Y17" i="117"/>
  <c r="G17" i="117"/>
  <c r="AH16" i="117"/>
  <c r="AG16" i="117"/>
  <c r="AF16" i="117"/>
  <c r="AE16" i="117"/>
  <c r="AD16" i="117"/>
  <c r="AC16" i="117"/>
  <c r="AB16" i="117"/>
  <c r="AA16" i="117"/>
  <c r="Z16" i="117"/>
  <c r="Y16" i="117"/>
  <c r="G16" i="117"/>
  <c r="AH15" i="117"/>
  <c r="AG15" i="117"/>
  <c r="AF15" i="117"/>
  <c r="AE15" i="117"/>
  <c r="AD15" i="117"/>
  <c r="AC15" i="117"/>
  <c r="AB15" i="117"/>
  <c r="AA15" i="117"/>
  <c r="Z15" i="117"/>
  <c r="Y15" i="117"/>
  <c r="N15" i="117"/>
  <c r="F15" i="117" s="1"/>
  <c r="U9" i="4" s="1"/>
  <c r="G15" i="117"/>
  <c r="AH14" i="117"/>
  <c r="AG14" i="117"/>
  <c r="AF14" i="117"/>
  <c r="AE14" i="117"/>
  <c r="AD14" i="117"/>
  <c r="AC14" i="117"/>
  <c r="AB14" i="117"/>
  <c r="AA14" i="117"/>
  <c r="Z14" i="117"/>
  <c r="Y14" i="117"/>
  <c r="AH13" i="117"/>
  <c r="AG13" i="117"/>
  <c r="AF13" i="117"/>
  <c r="AE13" i="117"/>
  <c r="AD13" i="117"/>
  <c r="AC13" i="117"/>
  <c r="AB13" i="117"/>
  <c r="AA13" i="117"/>
  <c r="Z13" i="117"/>
  <c r="Y13" i="117"/>
  <c r="G13" i="117"/>
  <c r="AH12" i="117"/>
  <c r="AG12" i="117"/>
  <c r="AF12" i="117"/>
  <c r="AE12" i="117"/>
  <c r="AD12" i="117"/>
  <c r="AC12" i="117"/>
  <c r="AB12" i="117"/>
  <c r="AA12" i="117"/>
  <c r="Z12" i="117"/>
  <c r="Y12" i="117"/>
  <c r="G12" i="117"/>
  <c r="AH11" i="117"/>
  <c r="AG11" i="117"/>
  <c r="AF11" i="117"/>
  <c r="AE11" i="117"/>
  <c r="AD11" i="117"/>
  <c r="AC11" i="117"/>
  <c r="AB11" i="117"/>
  <c r="AA11" i="117"/>
  <c r="Z11" i="117"/>
  <c r="Y11" i="117"/>
  <c r="G11" i="117"/>
  <c r="AH10" i="117"/>
  <c r="AG10" i="117"/>
  <c r="AF10" i="117"/>
  <c r="AE10" i="117"/>
  <c r="AD10" i="117"/>
  <c r="AC10" i="117"/>
  <c r="AB10" i="117"/>
  <c r="AA10" i="117"/>
  <c r="Z10" i="117"/>
  <c r="Y10" i="117"/>
  <c r="AH9" i="117"/>
  <c r="AG9" i="117"/>
  <c r="AF9" i="117"/>
  <c r="AE9" i="117"/>
  <c r="AD9" i="117"/>
  <c r="AC9" i="117"/>
  <c r="AB9" i="117"/>
  <c r="AA9" i="117"/>
  <c r="Z9" i="117"/>
  <c r="Y9" i="117"/>
  <c r="G9" i="117"/>
  <c r="AH8" i="117"/>
  <c r="AG8" i="117"/>
  <c r="AF8" i="117"/>
  <c r="AE8" i="117"/>
  <c r="AD8" i="117"/>
  <c r="AC8" i="117"/>
  <c r="AB8" i="117"/>
  <c r="AA8" i="117"/>
  <c r="Z8" i="117"/>
  <c r="Y8" i="117"/>
  <c r="G8" i="117"/>
  <c r="AH7" i="117"/>
  <c r="AG7" i="117"/>
  <c r="AF7" i="117"/>
  <c r="AE7" i="117"/>
  <c r="AD7" i="117"/>
  <c r="AC7" i="117"/>
  <c r="AB7" i="117"/>
  <c r="AA7" i="117"/>
  <c r="Z7" i="117"/>
  <c r="Y7" i="117"/>
  <c r="N7" i="117"/>
  <c r="F7" i="117" s="1"/>
  <c r="U8" i="4" s="1"/>
  <c r="G7" i="117"/>
  <c r="Z6" i="117"/>
  <c r="Y6" i="117"/>
  <c r="N6" i="117"/>
  <c r="F6" i="117" s="1"/>
  <c r="U4" i="4" s="1"/>
  <c r="G6" i="117"/>
  <c r="L17" i="117"/>
  <c r="H3" i="117"/>
  <c r="E3" i="117"/>
  <c r="A2" i="117"/>
  <c r="AH29" i="116"/>
  <c r="AG29" i="116"/>
  <c r="AF29" i="116"/>
  <c r="AE29" i="116"/>
  <c r="AD29" i="116"/>
  <c r="AC29" i="116"/>
  <c r="AB29" i="116"/>
  <c r="AA29" i="116"/>
  <c r="Z29" i="116"/>
  <c r="Y29" i="116"/>
  <c r="O29" i="116"/>
  <c r="H29" i="116" s="1"/>
  <c r="N29" i="116"/>
  <c r="F29" i="116" s="1"/>
  <c r="G29" i="116"/>
  <c r="AH28" i="116"/>
  <c r="AG28" i="116"/>
  <c r="AF28" i="116"/>
  <c r="AE28" i="116"/>
  <c r="AD28" i="116"/>
  <c r="AC28" i="116"/>
  <c r="AB28" i="116"/>
  <c r="AA28" i="116"/>
  <c r="Z28" i="116"/>
  <c r="Y28" i="116"/>
  <c r="O28" i="116"/>
  <c r="H28" i="116" s="1"/>
  <c r="N28" i="116"/>
  <c r="F28" i="116" s="1"/>
  <c r="G28" i="116"/>
  <c r="AH27" i="116"/>
  <c r="AG27" i="116"/>
  <c r="AF27" i="116"/>
  <c r="AE27" i="116"/>
  <c r="AD27" i="116"/>
  <c r="AC27" i="116"/>
  <c r="AB27" i="116"/>
  <c r="AA27" i="116"/>
  <c r="Z27" i="116"/>
  <c r="Y27" i="116"/>
  <c r="O27" i="116"/>
  <c r="H27" i="116" s="1"/>
  <c r="N27" i="116"/>
  <c r="F27" i="116" s="1"/>
  <c r="G27" i="116"/>
  <c r="AH26" i="116"/>
  <c r="AG26" i="116"/>
  <c r="AF26" i="116"/>
  <c r="AE26" i="116"/>
  <c r="AD26" i="116"/>
  <c r="AC26" i="116"/>
  <c r="AB26" i="116"/>
  <c r="AA26" i="116"/>
  <c r="Z26" i="116"/>
  <c r="Y26" i="116"/>
  <c r="O26" i="116"/>
  <c r="H26" i="116" s="1"/>
  <c r="N26" i="116"/>
  <c r="F26" i="116" s="1"/>
  <c r="G26" i="116"/>
  <c r="AH25" i="116"/>
  <c r="AG25" i="116"/>
  <c r="AF25" i="116"/>
  <c r="AE25" i="116"/>
  <c r="AD25" i="116"/>
  <c r="AC25" i="116"/>
  <c r="AB25" i="116"/>
  <c r="AA25" i="116"/>
  <c r="Z25" i="116"/>
  <c r="Y25" i="116"/>
  <c r="O25" i="116"/>
  <c r="H25" i="116" s="1"/>
  <c r="N25" i="116"/>
  <c r="F25" i="116" s="1"/>
  <c r="G25" i="116"/>
  <c r="AH24" i="116"/>
  <c r="AG24" i="116"/>
  <c r="AF24" i="116"/>
  <c r="AE24" i="116"/>
  <c r="AD24" i="116"/>
  <c r="AC24" i="116"/>
  <c r="AB24" i="116"/>
  <c r="AA24" i="116"/>
  <c r="Z24" i="116"/>
  <c r="Y24" i="116"/>
  <c r="O24" i="116"/>
  <c r="H24" i="116" s="1"/>
  <c r="N24" i="116"/>
  <c r="F24" i="116" s="1"/>
  <c r="G24" i="116"/>
  <c r="AH23" i="116"/>
  <c r="AG23" i="116"/>
  <c r="AF23" i="116"/>
  <c r="AE23" i="116"/>
  <c r="AD23" i="116"/>
  <c r="AC23" i="116"/>
  <c r="AB23" i="116"/>
  <c r="AA23" i="116"/>
  <c r="Z23" i="116"/>
  <c r="Y23" i="116"/>
  <c r="O23" i="116"/>
  <c r="H23" i="116" s="1"/>
  <c r="N23" i="116"/>
  <c r="F23" i="116" s="1"/>
  <c r="G23" i="116"/>
  <c r="AH22" i="116"/>
  <c r="AG22" i="116"/>
  <c r="AF22" i="116"/>
  <c r="AE22" i="116"/>
  <c r="AD22" i="116"/>
  <c r="AC22" i="116"/>
  <c r="AB22" i="116"/>
  <c r="AA22" i="116"/>
  <c r="Z22" i="116"/>
  <c r="Y22" i="116"/>
  <c r="G22" i="116"/>
  <c r="AH21" i="116"/>
  <c r="AG21" i="116"/>
  <c r="AF21" i="116"/>
  <c r="AE21" i="116"/>
  <c r="AD21" i="116"/>
  <c r="AC21" i="116"/>
  <c r="AB21" i="116"/>
  <c r="AA21" i="116"/>
  <c r="Z21" i="116"/>
  <c r="Y21" i="116"/>
  <c r="G21" i="116"/>
  <c r="AH20" i="116"/>
  <c r="AG20" i="116"/>
  <c r="AF20" i="116"/>
  <c r="AE20" i="116"/>
  <c r="AD20" i="116"/>
  <c r="AC20" i="116"/>
  <c r="AB20" i="116"/>
  <c r="AA20" i="116"/>
  <c r="Z20" i="116"/>
  <c r="Y20" i="116"/>
  <c r="G20" i="116"/>
  <c r="AH19" i="116"/>
  <c r="AG19" i="116"/>
  <c r="AF19" i="116"/>
  <c r="AE19" i="116"/>
  <c r="AD19" i="116"/>
  <c r="AC19" i="116"/>
  <c r="AB19" i="116"/>
  <c r="AA19" i="116"/>
  <c r="Z19" i="116"/>
  <c r="Y19" i="116"/>
  <c r="G19" i="116"/>
  <c r="AH18" i="116"/>
  <c r="AG18" i="116"/>
  <c r="AF18" i="116"/>
  <c r="AE18" i="116"/>
  <c r="AD18" i="116"/>
  <c r="AC18" i="116"/>
  <c r="AB18" i="116"/>
  <c r="AA18" i="116"/>
  <c r="Z18" i="116"/>
  <c r="Y18" i="116"/>
  <c r="N18" i="116"/>
  <c r="F18" i="116" s="1"/>
  <c r="T5" i="4" s="1"/>
  <c r="G18" i="116"/>
  <c r="AH17" i="116"/>
  <c r="AG17" i="116"/>
  <c r="AF17" i="116"/>
  <c r="AE17" i="116"/>
  <c r="AD17" i="116"/>
  <c r="AC17" i="116"/>
  <c r="AB17" i="116"/>
  <c r="AA17" i="116"/>
  <c r="Z17" i="116"/>
  <c r="Y17" i="116"/>
  <c r="N17" i="116"/>
  <c r="F17" i="116" s="1"/>
  <c r="T13" i="4" s="1"/>
  <c r="AH16" i="116"/>
  <c r="AG16" i="116"/>
  <c r="AF16" i="116"/>
  <c r="AE16" i="116"/>
  <c r="AD16" i="116"/>
  <c r="AC16" i="116"/>
  <c r="AB16" i="116"/>
  <c r="AA16" i="116"/>
  <c r="Z16" i="116"/>
  <c r="Y16" i="116"/>
  <c r="G16" i="116"/>
  <c r="AH15" i="116"/>
  <c r="AG15" i="116"/>
  <c r="AF15" i="116"/>
  <c r="AE15" i="116"/>
  <c r="AD15" i="116"/>
  <c r="AC15" i="116"/>
  <c r="AB15" i="116"/>
  <c r="AA15" i="116"/>
  <c r="Z15" i="116"/>
  <c r="Y15" i="116"/>
  <c r="G15" i="116"/>
  <c r="AH14" i="116"/>
  <c r="AG14" i="116"/>
  <c r="AF14" i="116"/>
  <c r="AE14" i="116"/>
  <c r="AD14" i="116"/>
  <c r="AC14" i="116"/>
  <c r="AB14" i="116"/>
  <c r="AA14" i="116"/>
  <c r="Z14" i="116"/>
  <c r="Y14" i="116"/>
  <c r="G14" i="116"/>
  <c r="AH13" i="116"/>
  <c r="AG13" i="116"/>
  <c r="AF13" i="116"/>
  <c r="AE13" i="116"/>
  <c r="AD13" i="116"/>
  <c r="AC13" i="116"/>
  <c r="AB13" i="116"/>
  <c r="AA13" i="116"/>
  <c r="Z13" i="116"/>
  <c r="Y13" i="116"/>
  <c r="G13" i="116"/>
  <c r="AH12" i="116"/>
  <c r="AG12" i="116"/>
  <c r="AF12" i="116"/>
  <c r="AE12" i="116"/>
  <c r="AD12" i="116"/>
  <c r="AC12" i="116"/>
  <c r="AB12" i="116"/>
  <c r="AA12" i="116"/>
  <c r="Z12" i="116"/>
  <c r="Y12" i="116"/>
  <c r="G12" i="116"/>
  <c r="AH11" i="116"/>
  <c r="AG11" i="116"/>
  <c r="AF11" i="116"/>
  <c r="AE11" i="116"/>
  <c r="AD11" i="116"/>
  <c r="AC11" i="116"/>
  <c r="AB11" i="116"/>
  <c r="AA11" i="116"/>
  <c r="Z11" i="116"/>
  <c r="Y11" i="116"/>
  <c r="G11" i="116"/>
  <c r="AH10" i="116"/>
  <c r="AG10" i="116"/>
  <c r="AF10" i="116"/>
  <c r="AE10" i="116"/>
  <c r="AD10" i="116"/>
  <c r="AC10" i="116"/>
  <c r="AB10" i="116"/>
  <c r="AA10" i="116"/>
  <c r="Z10" i="116"/>
  <c r="Y10" i="116"/>
  <c r="G10" i="116"/>
  <c r="AH9" i="116"/>
  <c r="AG9" i="116"/>
  <c r="AF9" i="116"/>
  <c r="AE9" i="116"/>
  <c r="AD9" i="116"/>
  <c r="AC9" i="116"/>
  <c r="AB9" i="116"/>
  <c r="AA9" i="116"/>
  <c r="Z9" i="116"/>
  <c r="Y9" i="116"/>
  <c r="G9" i="116"/>
  <c r="AH8" i="116"/>
  <c r="AG8" i="116"/>
  <c r="AF8" i="116"/>
  <c r="AE8" i="116"/>
  <c r="AD8" i="116"/>
  <c r="AC8" i="116"/>
  <c r="AB8" i="116"/>
  <c r="AA8" i="116"/>
  <c r="Z8" i="116"/>
  <c r="Y8" i="116"/>
  <c r="G8" i="116"/>
  <c r="AH7" i="116"/>
  <c r="AG7" i="116"/>
  <c r="AF7" i="116"/>
  <c r="AE7" i="116"/>
  <c r="AD7" i="116"/>
  <c r="AC7" i="116"/>
  <c r="AB7" i="116"/>
  <c r="AA7" i="116"/>
  <c r="Z7" i="116"/>
  <c r="Y7" i="116"/>
  <c r="N7" i="116"/>
  <c r="F7" i="116" s="1"/>
  <c r="T19" i="4" s="1"/>
  <c r="G7" i="116"/>
  <c r="Z6" i="116"/>
  <c r="N15" i="116" s="1"/>
  <c r="F15" i="116" s="1"/>
  <c r="T23" i="4" s="1"/>
  <c r="Y6" i="116"/>
  <c r="N6" i="116"/>
  <c r="F6" i="116" s="1"/>
  <c r="T7" i="4" s="1"/>
  <c r="K4" i="116"/>
  <c r="L17" i="116" s="1"/>
  <c r="H3" i="116"/>
  <c r="E3" i="116"/>
  <c r="A3" i="116"/>
  <c r="A2" i="116"/>
  <c r="H6" i="95"/>
  <c r="H17" i="95"/>
  <c r="H16" i="95"/>
  <c r="I23" i="118" l="1"/>
  <c r="I28" i="118"/>
  <c r="N11" i="119"/>
  <c r="F11" i="119" s="1"/>
  <c r="W18" i="4" s="1"/>
  <c r="O11" i="123"/>
  <c r="H11" i="123" s="1"/>
  <c r="I11" i="123" s="1"/>
  <c r="Z15" i="95" s="1"/>
  <c r="O10" i="123"/>
  <c r="H10" i="123" s="1"/>
  <c r="I10" i="123" s="1"/>
  <c r="Z12" i="95" s="1"/>
  <c r="O12" i="123"/>
  <c r="H12" i="123" s="1"/>
  <c r="I12" i="123" s="1"/>
  <c r="Z3" i="95" s="1"/>
  <c r="N16" i="117"/>
  <c r="F16" i="117" s="1"/>
  <c r="U23" i="4" s="1"/>
  <c r="O14" i="123"/>
  <c r="H14" i="123" s="1"/>
  <c r="I14" i="123" s="1"/>
  <c r="Z17" i="95" s="1"/>
  <c r="O15" i="123"/>
  <c r="H15" i="123" s="1"/>
  <c r="I15" i="123" s="1"/>
  <c r="Z23" i="95" s="1"/>
  <c r="O8" i="123"/>
  <c r="H8" i="123" s="1"/>
  <c r="I8" i="123" s="1"/>
  <c r="Z10" i="95" s="1"/>
  <c r="O7" i="123"/>
  <c r="H7" i="123" s="1"/>
  <c r="I7" i="123" s="1"/>
  <c r="Z4" i="95" s="1"/>
  <c r="O12" i="122"/>
  <c r="H12" i="122" s="1"/>
  <c r="I12" i="122" s="1"/>
  <c r="Y8" i="95" s="1"/>
  <c r="O11" i="122"/>
  <c r="H11" i="122" s="1"/>
  <c r="I11" i="122" s="1"/>
  <c r="Y6" i="95" s="1"/>
  <c r="N13" i="117"/>
  <c r="F13" i="117" s="1"/>
  <c r="U3" i="4" s="1"/>
  <c r="O16" i="122"/>
  <c r="H16" i="122" s="1"/>
  <c r="I16" i="122" s="1"/>
  <c r="Y17" i="95" s="1"/>
  <c r="O17" i="122"/>
  <c r="H17" i="122" s="1"/>
  <c r="I17" i="122" s="1"/>
  <c r="Y24" i="95" s="1"/>
  <c r="O19" i="122"/>
  <c r="H19" i="122" s="1"/>
  <c r="I19" i="122" s="1"/>
  <c r="Y10" i="95" s="1"/>
  <c r="O15" i="122"/>
  <c r="H15" i="122" s="1"/>
  <c r="I15" i="122" s="1"/>
  <c r="Y15" i="95" s="1"/>
  <c r="O18" i="122"/>
  <c r="H18" i="122" s="1"/>
  <c r="I18" i="122" s="1"/>
  <c r="Y9" i="95" s="1"/>
  <c r="O20" i="122"/>
  <c r="H20" i="122" s="1"/>
  <c r="I20" i="122" s="1"/>
  <c r="Y12" i="95" s="1"/>
  <c r="O13" i="122"/>
  <c r="H13" i="122" s="1"/>
  <c r="I13" i="122" s="1"/>
  <c r="Y19" i="95" s="1"/>
  <c r="O14" i="122"/>
  <c r="H14" i="122" s="1"/>
  <c r="I14" i="122" s="1"/>
  <c r="Y18" i="95" s="1"/>
  <c r="N9" i="119"/>
  <c r="F9" i="119" s="1"/>
  <c r="W12" i="4" s="1"/>
  <c r="L10" i="116"/>
  <c r="I29" i="118"/>
  <c r="O10" i="121"/>
  <c r="H10" i="121" s="1"/>
  <c r="I10" i="121" s="1"/>
  <c r="X3" i="95" s="1"/>
  <c r="O9" i="121"/>
  <c r="H9" i="121" s="1"/>
  <c r="I9" i="121" s="1"/>
  <c r="X5" i="95" s="1"/>
  <c r="O12" i="121"/>
  <c r="H12" i="121" s="1"/>
  <c r="I12" i="121" s="1"/>
  <c r="X6" i="95" s="1"/>
  <c r="O11" i="121"/>
  <c r="H11" i="121" s="1"/>
  <c r="I11" i="121" s="1"/>
  <c r="X8" i="95" s="1"/>
  <c r="O19" i="121"/>
  <c r="H19" i="121" s="1"/>
  <c r="I19" i="121" s="1"/>
  <c r="X11" i="95" s="1"/>
  <c r="O18" i="121"/>
  <c r="H18" i="121" s="1"/>
  <c r="I18" i="121" s="1"/>
  <c r="X17" i="95" s="1"/>
  <c r="O14" i="121"/>
  <c r="H14" i="121" s="1"/>
  <c r="I14" i="121" s="1"/>
  <c r="X18" i="95" s="1"/>
  <c r="O15" i="121"/>
  <c r="H15" i="121" s="1"/>
  <c r="I15" i="121" s="1"/>
  <c r="X13" i="95" s="1"/>
  <c r="O13" i="121"/>
  <c r="H13" i="121" s="1"/>
  <c r="I13" i="121" s="1"/>
  <c r="X10" i="95" s="1"/>
  <c r="N10" i="117"/>
  <c r="F10" i="117" s="1"/>
  <c r="U11" i="4" s="1"/>
  <c r="N19" i="119"/>
  <c r="F19" i="119" s="1"/>
  <c r="W4" i="4" s="1"/>
  <c r="N8" i="116"/>
  <c r="F8" i="116" s="1"/>
  <c r="T14" i="4" s="1"/>
  <c r="N14" i="117"/>
  <c r="F14" i="117" s="1"/>
  <c r="U13" i="4" s="1"/>
  <c r="N18" i="117"/>
  <c r="F18" i="117" s="1"/>
  <c r="U14" i="4" s="1"/>
  <c r="N14" i="119"/>
  <c r="F14" i="119" s="1"/>
  <c r="W19" i="4" s="1"/>
  <c r="I23" i="119"/>
  <c r="N13" i="119"/>
  <c r="F13" i="119" s="1"/>
  <c r="W9" i="4" s="1"/>
  <c r="N12" i="117"/>
  <c r="F12" i="117" s="1"/>
  <c r="U5" i="4" s="1"/>
  <c r="N12" i="119"/>
  <c r="F12" i="119" s="1"/>
  <c r="W13" i="4" s="1"/>
  <c r="N11" i="117"/>
  <c r="F11" i="117" s="1"/>
  <c r="U19" i="4" s="1"/>
  <c r="I20" i="118"/>
  <c r="N18" i="119"/>
  <c r="F18" i="119" s="1"/>
  <c r="W7" i="4" s="1"/>
  <c r="N10" i="119"/>
  <c r="F10" i="119" s="1"/>
  <c r="W21" i="4" s="1"/>
  <c r="N15" i="119"/>
  <c r="F15" i="119" s="1"/>
  <c r="W14" i="4" s="1"/>
  <c r="N9" i="118"/>
  <c r="F9" i="118" s="1"/>
  <c r="V6" i="4" s="1"/>
  <c r="N8" i="118"/>
  <c r="F8" i="118" s="1"/>
  <c r="V14" i="4" s="1"/>
  <c r="I25" i="118"/>
  <c r="N17" i="117"/>
  <c r="F17" i="117" s="1"/>
  <c r="U21" i="4" s="1"/>
  <c r="N9" i="117"/>
  <c r="F9" i="117" s="1"/>
  <c r="U15" i="4" s="1"/>
  <c r="N19" i="117"/>
  <c r="F19" i="117" s="1"/>
  <c r="U16" i="4" s="1"/>
  <c r="N8" i="117"/>
  <c r="F8" i="117" s="1"/>
  <c r="U10" i="4" s="1"/>
  <c r="I27" i="118"/>
  <c r="I28" i="116"/>
  <c r="N13" i="116"/>
  <c r="F13" i="116" s="1"/>
  <c r="T24" i="4" s="1"/>
  <c r="I18" i="118"/>
  <c r="I27" i="119"/>
  <c r="I28" i="117"/>
  <c r="I16" i="118"/>
  <c r="I20" i="119"/>
  <c r="I29" i="119"/>
  <c r="I25" i="119"/>
  <c r="I17" i="119"/>
  <c r="W19" i="95" s="1"/>
  <c r="I26" i="119"/>
  <c r="I28" i="119"/>
  <c r="I22" i="119"/>
  <c r="I17" i="118"/>
  <c r="I13" i="118"/>
  <c r="I19" i="118"/>
  <c r="I26" i="118"/>
  <c r="I15" i="118"/>
  <c r="I22" i="118"/>
  <c r="I14" i="118"/>
  <c r="I21" i="118"/>
  <c r="I29" i="117"/>
  <c r="L26" i="117"/>
  <c r="I27" i="117"/>
  <c r="I25" i="117"/>
  <c r="L10" i="117"/>
  <c r="L19" i="117"/>
  <c r="I26" i="117"/>
  <c r="I24" i="119"/>
  <c r="I21" i="119"/>
  <c r="L10" i="119"/>
  <c r="L26" i="119"/>
  <c r="L19" i="119"/>
  <c r="L12" i="119"/>
  <c r="G15" i="119" s="1"/>
  <c r="L28" i="119"/>
  <c r="L21" i="119"/>
  <c r="L14" i="119"/>
  <c r="L7" i="119"/>
  <c r="O7" i="119" s="1"/>
  <c r="H7" i="119" s="1"/>
  <c r="I7" i="119" s="1"/>
  <c r="W15" i="95" s="1"/>
  <c r="L23" i="119"/>
  <c r="L16" i="119"/>
  <c r="O16" i="119" s="1"/>
  <c r="H16" i="119" s="1"/>
  <c r="I16" i="119" s="1"/>
  <c r="W25" i="95" s="1"/>
  <c r="L9" i="119"/>
  <c r="L25" i="119"/>
  <c r="L18" i="119"/>
  <c r="L27" i="119"/>
  <c r="L20" i="119"/>
  <c r="L29" i="119"/>
  <c r="L6" i="119"/>
  <c r="O6" i="119" s="1"/>
  <c r="H6" i="119" s="1"/>
  <c r="I6" i="119" s="1"/>
  <c r="W6" i="95" s="1"/>
  <c r="L22" i="119"/>
  <c r="L15" i="119"/>
  <c r="L11" i="119"/>
  <c r="L13" i="119"/>
  <c r="L8" i="119"/>
  <c r="O8" i="119" s="1"/>
  <c r="H8" i="119" s="1"/>
  <c r="I8" i="119" s="1"/>
  <c r="W24" i="95" s="1"/>
  <c r="L24" i="119"/>
  <c r="I24" i="118"/>
  <c r="L26" i="118"/>
  <c r="L19" i="118"/>
  <c r="L12" i="118"/>
  <c r="L28" i="118"/>
  <c r="L10" i="118"/>
  <c r="O10" i="118" s="1"/>
  <c r="H10" i="118" s="1"/>
  <c r="I10" i="118" s="1"/>
  <c r="V8" i="95" s="1"/>
  <c r="L21" i="118"/>
  <c r="L14" i="118"/>
  <c r="L7" i="118"/>
  <c r="O7" i="118" s="1"/>
  <c r="H7" i="118" s="1"/>
  <c r="I7" i="118" s="1"/>
  <c r="V21" i="95" s="1"/>
  <c r="L23" i="118"/>
  <c r="L16" i="118"/>
  <c r="L9" i="118"/>
  <c r="L25" i="118"/>
  <c r="L18" i="118"/>
  <c r="Q17" i="118" s="1"/>
  <c r="L27" i="118"/>
  <c r="L20" i="118"/>
  <c r="L29" i="118"/>
  <c r="L6" i="118"/>
  <c r="O6" i="118" s="1"/>
  <c r="H6" i="118" s="1"/>
  <c r="L15" i="118"/>
  <c r="L11" i="118"/>
  <c r="O11" i="118" s="1"/>
  <c r="H11" i="118" s="1"/>
  <c r="I11" i="118" s="1"/>
  <c r="V14" i="95" s="1"/>
  <c r="L13" i="118"/>
  <c r="L8" i="118"/>
  <c r="L24" i="118"/>
  <c r="L22" i="118"/>
  <c r="L28" i="117"/>
  <c r="L21" i="117"/>
  <c r="O21" i="117" s="1"/>
  <c r="H21" i="117" s="1"/>
  <c r="I21" i="117" s="1"/>
  <c r="U13" i="95" s="1"/>
  <c r="L23" i="117"/>
  <c r="O23" i="117" s="1"/>
  <c r="H23" i="117" s="1"/>
  <c r="I23" i="117" s="1"/>
  <c r="U18" i="95" s="1"/>
  <c r="L12" i="117"/>
  <c r="L14" i="117"/>
  <c r="L7" i="117"/>
  <c r="O7" i="117" s="1"/>
  <c r="H7" i="117" s="1"/>
  <c r="I7" i="117" s="1"/>
  <c r="U9" i="95" s="1"/>
  <c r="L16" i="117"/>
  <c r="L9" i="117"/>
  <c r="L25" i="117"/>
  <c r="L18" i="117"/>
  <c r="L11" i="117"/>
  <c r="L27" i="117"/>
  <c r="L20" i="117"/>
  <c r="O20" i="117" s="1"/>
  <c r="H20" i="117" s="1"/>
  <c r="I20" i="117" s="1"/>
  <c r="U5" i="95" s="1"/>
  <c r="L29" i="117"/>
  <c r="L6" i="117"/>
  <c r="O6" i="117" s="1"/>
  <c r="H6" i="117" s="1"/>
  <c r="I6" i="117" s="1"/>
  <c r="U4" i="95" s="1"/>
  <c r="L22" i="117"/>
  <c r="O22" i="117" s="1"/>
  <c r="H22" i="117" s="1"/>
  <c r="I22" i="117" s="1"/>
  <c r="U26" i="95" s="1"/>
  <c r="L13" i="117"/>
  <c r="L15" i="117"/>
  <c r="O15" i="117" s="1"/>
  <c r="H15" i="117" s="1"/>
  <c r="I15" i="117" s="1"/>
  <c r="U8" i="95" s="1"/>
  <c r="L8" i="117"/>
  <c r="L24" i="117"/>
  <c r="O24" i="117" s="1"/>
  <c r="H24" i="117" s="1"/>
  <c r="I24" i="117" s="1"/>
  <c r="U21" i="95" s="1"/>
  <c r="I25" i="116"/>
  <c r="L9" i="116"/>
  <c r="Q9" i="116" s="1"/>
  <c r="I27" i="116"/>
  <c r="L26" i="116"/>
  <c r="I23" i="116"/>
  <c r="I29" i="116"/>
  <c r="I24" i="116"/>
  <c r="I26" i="116"/>
  <c r="L12" i="116"/>
  <c r="G6" i="116" s="1"/>
  <c r="N19" i="116"/>
  <c r="F19" i="116" s="1"/>
  <c r="T26" i="4" s="1"/>
  <c r="L28" i="116"/>
  <c r="L21" i="116"/>
  <c r="N21" i="116"/>
  <c r="F21" i="116" s="1"/>
  <c r="T10" i="4" s="1"/>
  <c r="N10" i="116"/>
  <c r="F10" i="116" s="1"/>
  <c r="T12" i="4" s="1"/>
  <c r="L19" i="116"/>
  <c r="L14" i="116"/>
  <c r="L7" i="116"/>
  <c r="N14" i="116"/>
  <c r="F14" i="116" s="1"/>
  <c r="T8" i="4" s="1"/>
  <c r="L23" i="116"/>
  <c r="N12" i="116"/>
  <c r="F12" i="116" s="1"/>
  <c r="T4" i="4" s="1"/>
  <c r="L16" i="116"/>
  <c r="N16" i="116"/>
  <c r="F16" i="116" s="1"/>
  <c r="L25" i="116"/>
  <c r="L18" i="116"/>
  <c r="L27" i="116"/>
  <c r="N11" i="116"/>
  <c r="F11" i="116" s="1"/>
  <c r="T9" i="4" s="1"/>
  <c r="L20" i="116"/>
  <c r="N20" i="116"/>
  <c r="F20" i="116" s="1"/>
  <c r="T21" i="4" s="1"/>
  <c r="L29" i="116"/>
  <c r="L22" i="116"/>
  <c r="N9" i="116"/>
  <c r="F9" i="116" s="1"/>
  <c r="T18" i="4" s="1"/>
  <c r="L11" i="116"/>
  <c r="L13" i="116"/>
  <c r="L15" i="116"/>
  <c r="N22" i="116"/>
  <c r="F22" i="116" s="1"/>
  <c r="L6" i="116"/>
  <c r="O6" i="116" s="1"/>
  <c r="H6" i="116" s="1"/>
  <c r="L8" i="116"/>
  <c r="L24" i="116"/>
  <c r="S9" i="4"/>
  <c r="S15" i="4"/>
  <c r="S19" i="4"/>
  <c r="S7" i="4"/>
  <c r="S24" i="4"/>
  <c r="S22" i="4"/>
  <c r="S26" i="4"/>
  <c r="S8" i="95"/>
  <c r="S16" i="95"/>
  <c r="S22" i="95"/>
  <c r="S7" i="95"/>
  <c r="S24" i="95"/>
  <c r="S21" i="95"/>
  <c r="S26" i="95"/>
  <c r="BB7" i="5"/>
  <c r="BB4" i="5"/>
  <c r="BB8" i="5"/>
  <c r="BB9" i="5"/>
  <c r="BB13" i="5"/>
  <c r="BB10" i="5"/>
  <c r="BB12" i="5"/>
  <c r="BB16" i="5"/>
  <c r="BB6" i="5"/>
  <c r="BB15" i="5"/>
  <c r="BB11" i="5"/>
  <c r="BB19" i="5"/>
  <c r="BB17" i="5"/>
  <c r="BB14" i="5"/>
  <c r="BB21" i="5"/>
  <c r="BB23" i="5"/>
  <c r="BB20" i="5"/>
  <c r="BB25" i="5"/>
  <c r="BB24" i="5"/>
  <c r="BB22" i="5"/>
  <c r="BB26" i="5"/>
  <c r="BB18" i="5"/>
  <c r="K4" i="115"/>
  <c r="H3" i="115"/>
  <c r="E3" i="115"/>
  <c r="A3" i="115"/>
  <c r="I6" i="116" l="1"/>
  <c r="T7" i="95" s="1"/>
  <c r="O12" i="118"/>
  <c r="H12" i="118" s="1"/>
  <c r="I12" i="118" s="1"/>
  <c r="V16" i="95" s="1"/>
  <c r="G6" i="118"/>
  <c r="I6" i="118" s="1"/>
  <c r="V3" i="95" s="1"/>
  <c r="R9" i="116"/>
  <c r="U17" i="118"/>
  <c r="S10" i="117"/>
  <c r="T10" i="117"/>
  <c r="W19" i="117"/>
  <c r="S17" i="117"/>
  <c r="W17" i="117"/>
  <c r="V19" i="117"/>
  <c r="Q10" i="117"/>
  <c r="R13" i="119"/>
  <c r="Q13" i="119"/>
  <c r="X13" i="119"/>
  <c r="W13" i="119"/>
  <c r="V13" i="119"/>
  <c r="U13" i="119"/>
  <c r="T13" i="119"/>
  <c r="S13" i="119"/>
  <c r="T11" i="119"/>
  <c r="S11" i="119"/>
  <c r="R11" i="119"/>
  <c r="Q11" i="119"/>
  <c r="X11" i="119"/>
  <c r="W11" i="119"/>
  <c r="V11" i="119"/>
  <c r="U11" i="119"/>
  <c r="U12" i="119"/>
  <c r="X12" i="119"/>
  <c r="W12" i="119"/>
  <c r="V12" i="119"/>
  <c r="T12" i="119"/>
  <c r="S12" i="119"/>
  <c r="R12" i="119"/>
  <c r="Q12" i="119"/>
  <c r="X15" i="119"/>
  <c r="W15" i="119"/>
  <c r="V15" i="119"/>
  <c r="U15" i="119"/>
  <c r="T15" i="119"/>
  <c r="S15" i="119"/>
  <c r="R15" i="119"/>
  <c r="Q15" i="119"/>
  <c r="V19" i="119"/>
  <c r="X19" i="119"/>
  <c r="W19" i="119"/>
  <c r="U19" i="119"/>
  <c r="T19" i="119"/>
  <c r="S19" i="119"/>
  <c r="R19" i="119"/>
  <c r="Q19" i="119"/>
  <c r="Q22" i="119"/>
  <c r="X22" i="119"/>
  <c r="W22" i="119"/>
  <c r="V22" i="119"/>
  <c r="U22" i="119"/>
  <c r="T22" i="119"/>
  <c r="S22" i="119"/>
  <c r="R22" i="119"/>
  <c r="X26" i="119"/>
  <c r="W26" i="119"/>
  <c r="V26" i="119"/>
  <c r="U26" i="119"/>
  <c r="T26" i="119"/>
  <c r="S26" i="119"/>
  <c r="R26" i="119"/>
  <c r="Q26" i="119"/>
  <c r="W10" i="119"/>
  <c r="X10" i="119"/>
  <c r="V10" i="119"/>
  <c r="U10" i="119"/>
  <c r="T10" i="119"/>
  <c r="S10" i="119"/>
  <c r="R10" i="119"/>
  <c r="Q10" i="119"/>
  <c r="R29" i="119"/>
  <c r="Q29" i="119"/>
  <c r="X29" i="119"/>
  <c r="W29" i="119"/>
  <c r="V29" i="119"/>
  <c r="U29" i="119"/>
  <c r="T29" i="119"/>
  <c r="S29" i="119"/>
  <c r="S20" i="119"/>
  <c r="R20" i="119"/>
  <c r="Q20" i="119"/>
  <c r="X20" i="119"/>
  <c r="W20" i="119"/>
  <c r="V20" i="119"/>
  <c r="U20" i="119"/>
  <c r="T20" i="119"/>
  <c r="U18" i="119"/>
  <c r="T18" i="119"/>
  <c r="S18" i="119"/>
  <c r="R18" i="119"/>
  <c r="Q18" i="119"/>
  <c r="X18" i="119"/>
  <c r="W18" i="119"/>
  <c r="V18" i="119"/>
  <c r="X23" i="119"/>
  <c r="W23" i="119"/>
  <c r="T23" i="119"/>
  <c r="S23" i="119"/>
  <c r="V23" i="119"/>
  <c r="U23" i="119"/>
  <c r="R23" i="119"/>
  <c r="Q23" i="119"/>
  <c r="U17" i="119"/>
  <c r="W28" i="119"/>
  <c r="X28" i="119"/>
  <c r="V28" i="119"/>
  <c r="U28" i="119"/>
  <c r="T28" i="119"/>
  <c r="S28" i="119"/>
  <c r="R28" i="119"/>
  <c r="Q28" i="119"/>
  <c r="T27" i="119"/>
  <c r="S27" i="119"/>
  <c r="R27" i="119"/>
  <c r="Q27" i="119"/>
  <c r="X27" i="119"/>
  <c r="W27" i="119"/>
  <c r="V27" i="119"/>
  <c r="U27" i="119"/>
  <c r="Q17" i="119"/>
  <c r="V25" i="119"/>
  <c r="U25" i="119"/>
  <c r="T25" i="119"/>
  <c r="S25" i="119"/>
  <c r="R25" i="119"/>
  <c r="Q25" i="119"/>
  <c r="X25" i="119"/>
  <c r="W25" i="119"/>
  <c r="R17" i="119"/>
  <c r="V9" i="119"/>
  <c r="U9" i="119"/>
  <c r="T9" i="119"/>
  <c r="S9" i="119"/>
  <c r="R9" i="119"/>
  <c r="Q9" i="119"/>
  <c r="X9" i="119"/>
  <c r="W9" i="119"/>
  <c r="S17" i="119"/>
  <c r="W16" i="119"/>
  <c r="V16" i="119"/>
  <c r="U16" i="119"/>
  <c r="Q16" i="119"/>
  <c r="T16" i="119"/>
  <c r="S16" i="119"/>
  <c r="R16" i="119"/>
  <c r="X16" i="119"/>
  <c r="T17" i="119"/>
  <c r="X7" i="119"/>
  <c r="W7" i="119"/>
  <c r="Q7" i="119"/>
  <c r="V7" i="119"/>
  <c r="U7" i="119"/>
  <c r="T7" i="119"/>
  <c r="S7" i="119"/>
  <c r="R7" i="119"/>
  <c r="V17" i="119"/>
  <c r="X24" i="119"/>
  <c r="W24" i="119"/>
  <c r="V24" i="119"/>
  <c r="U24" i="119"/>
  <c r="T24" i="119"/>
  <c r="S24" i="119"/>
  <c r="R24" i="119"/>
  <c r="Q24" i="119"/>
  <c r="X14" i="119"/>
  <c r="U14" i="119"/>
  <c r="S14" i="119"/>
  <c r="W14" i="119"/>
  <c r="V14" i="119"/>
  <c r="T14" i="119"/>
  <c r="R14" i="119"/>
  <c r="Q14" i="119"/>
  <c r="W17" i="119"/>
  <c r="X8" i="119"/>
  <c r="W8" i="119"/>
  <c r="V8" i="119"/>
  <c r="T8" i="119"/>
  <c r="U8" i="119"/>
  <c r="S8" i="119"/>
  <c r="R8" i="119"/>
  <c r="Q8" i="119"/>
  <c r="V21" i="119"/>
  <c r="X21" i="119"/>
  <c r="W21" i="119"/>
  <c r="U21" i="119"/>
  <c r="T21" i="119"/>
  <c r="S21" i="119"/>
  <c r="R21" i="119"/>
  <c r="Q21" i="119"/>
  <c r="X17" i="119"/>
  <c r="W21" i="118"/>
  <c r="X21" i="118"/>
  <c r="V21" i="118"/>
  <c r="U21" i="118"/>
  <c r="T21" i="118"/>
  <c r="S21" i="118"/>
  <c r="R21" i="118"/>
  <c r="Q21" i="118"/>
  <c r="R13" i="118"/>
  <c r="Q13" i="118"/>
  <c r="X13" i="118"/>
  <c r="W13" i="118"/>
  <c r="V13" i="118"/>
  <c r="U13" i="118"/>
  <c r="T13" i="118"/>
  <c r="S13" i="118"/>
  <c r="X28" i="118"/>
  <c r="W28" i="118"/>
  <c r="V28" i="118"/>
  <c r="U28" i="118"/>
  <c r="T28" i="118"/>
  <c r="S28" i="118"/>
  <c r="R28" i="118"/>
  <c r="Q28" i="118"/>
  <c r="T11" i="118"/>
  <c r="S11" i="118"/>
  <c r="R11" i="118"/>
  <c r="Q11" i="118"/>
  <c r="U11" i="118"/>
  <c r="X11" i="118"/>
  <c r="W11" i="118"/>
  <c r="V11" i="118"/>
  <c r="W12" i="118"/>
  <c r="V12" i="118"/>
  <c r="X12" i="118"/>
  <c r="U12" i="118"/>
  <c r="T12" i="118"/>
  <c r="S12" i="118"/>
  <c r="R12" i="118"/>
  <c r="Q12" i="118"/>
  <c r="X15" i="118"/>
  <c r="W15" i="118"/>
  <c r="U15" i="118"/>
  <c r="V15" i="118"/>
  <c r="T15" i="118"/>
  <c r="S15" i="118"/>
  <c r="R15" i="118"/>
  <c r="Q15" i="118"/>
  <c r="V19" i="118"/>
  <c r="X19" i="118"/>
  <c r="W19" i="118"/>
  <c r="U19" i="118"/>
  <c r="T19" i="118"/>
  <c r="S19" i="118"/>
  <c r="R19" i="118"/>
  <c r="Q19" i="118"/>
  <c r="X26" i="118"/>
  <c r="W26" i="118"/>
  <c r="V26" i="118"/>
  <c r="U26" i="118"/>
  <c r="T26" i="118"/>
  <c r="S26" i="118"/>
  <c r="R26" i="118"/>
  <c r="Q26" i="118"/>
  <c r="R29" i="118"/>
  <c r="Q29" i="118"/>
  <c r="X29" i="118"/>
  <c r="W29" i="118"/>
  <c r="V29" i="118"/>
  <c r="U29" i="118"/>
  <c r="T29" i="118"/>
  <c r="S29" i="118"/>
  <c r="R17" i="118"/>
  <c r="W16" i="118"/>
  <c r="T16" i="118"/>
  <c r="V16" i="118"/>
  <c r="S16" i="118"/>
  <c r="U16" i="118"/>
  <c r="R16" i="118"/>
  <c r="Q16" i="118"/>
  <c r="X16" i="118"/>
  <c r="X24" i="118"/>
  <c r="W24" i="118"/>
  <c r="V24" i="118"/>
  <c r="U24" i="118"/>
  <c r="T24" i="118"/>
  <c r="S24" i="118"/>
  <c r="R24" i="118"/>
  <c r="Q24" i="118"/>
  <c r="S20" i="118"/>
  <c r="R20" i="118"/>
  <c r="Q20" i="118"/>
  <c r="X20" i="118"/>
  <c r="W20" i="118"/>
  <c r="V20" i="118"/>
  <c r="U20" i="118"/>
  <c r="T20" i="118"/>
  <c r="U18" i="118"/>
  <c r="T18" i="118"/>
  <c r="S18" i="118"/>
  <c r="R18" i="118"/>
  <c r="Q18" i="118"/>
  <c r="X18" i="118"/>
  <c r="W18" i="118"/>
  <c r="V18" i="118"/>
  <c r="X23" i="118"/>
  <c r="T23" i="118"/>
  <c r="W23" i="118"/>
  <c r="U23" i="118"/>
  <c r="V23" i="118"/>
  <c r="S23" i="118"/>
  <c r="R23" i="118"/>
  <c r="Q23" i="118"/>
  <c r="V17" i="118"/>
  <c r="W8" i="118"/>
  <c r="V8" i="118"/>
  <c r="U8" i="118"/>
  <c r="T8" i="118"/>
  <c r="S8" i="118"/>
  <c r="R8" i="118"/>
  <c r="Q8" i="118"/>
  <c r="X8" i="118"/>
  <c r="S17" i="118"/>
  <c r="X7" i="118"/>
  <c r="U7" i="118"/>
  <c r="W7" i="118"/>
  <c r="T7" i="118"/>
  <c r="S7" i="118"/>
  <c r="R7" i="118"/>
  <c r="V7" i="118"/>
  <c r="Q7" i="118"/>
  <c r="W17" i="118"/>
  <c r="X10" i="118"/>
  <c r="W10" i="118"/>
  <c r="V10" i="118"/>
  <c r="U10" i="118"/>
  <c r="T10" i="118"/>
  <c r="R10" i="118"/>
  <c r="S10" i="118"/>
  <c r="Q10" i="118"/>
  <c r="T27" i="118"/>
  <c r="S27" i="118"/>
  <c r="Q27" i="118"/>
  <c r="R27" i="118"/>
  <c r="X27" i="118"/>
  <c r="W27" i="118"/>
  <c r="V27" i="118"/>
  <c r="U27" i="118"/>
  <c r="V25" i="118"/>
  <c r="U25" i="118"/>
  <c r="S25" i="118"/>
  <c r="R25" i="118"/>
  <c r="T25" i="118"/>
  <c r="Q25" i="118"/>
  <c r="X25" i="118"/>
  <c r="W25" i="118"/>
  <c r="V9" i="118"/>
  <c r="U9" i="118"/>
  <c r="T9" i="118"/>
  <c r="S9" i="118"/>
  <c r="R9" i="118"/>
  <c r="Q9" i="118"/>
  <c r="X9" i="118"/>
  <c r="W9" i="118"/>
  <c r="T17" i="118"/>
  <c r="Q22" i="118"/>
  <c r="X22" i="118"/>
  <c r="W22" i="118"/>
  <c r="V22" i="118"/>
  <c r="U22" i="118"/>
  <c r="T22" i="118"/>
  <c r="S22" i="118"/>
  <c r="R22" i="118"/>
  <c r="X14" i="118"/>
  <c r="T14" i="118"/>
  <c r="S14" i="118"/>
  <c r="W14" i="118"/>
  <c r="V14" i="118"/>
  <c r="U14" i="118"/>
  <c r="R14" i="118"/>
  <c r="Q14" i="118"/>
  <c r="X17" i="118"/>
  <c r="V9" i="117"/>
  <c r="T9" i="117"/>
  <c r="W9" i="117"/>
  <c r="U9" i="117"/>
  <c r="R9" i="117"/>
  <c r="S9" i="117"/>
  <c r="Q9" i="117"/>
  <c r="X9" i="117"/>
  <c r="R29" i="117"/>
  <c r="Q29" i="117"/>
  <c r="S29" i="117"/>
  <c r="T29" i="117"/>
  <c r="X29" i="117"/>
  <c r="W29" i="117"/>
  <c r="V29" i="117"/>
  <c r="U29" i="117"/>
  <c r="X17" i="117"/>
  <c r="X28" i="117"/>
  <c r="W28" i="117"/>
  <c r="V28" i="117"/>
  <c r="U28" i="117"/>
  <c r="T28" i="117"/>
  <c r="S28" i="117"/>
  <c r="R28" i="117"/>
  <c r="Q28" i="117"/>
  <c r="T27" i="117"/>
  <c r="S27" i="117"/>
  <c r="V27" i="117"/>
  <c r="R27" i="117"/>
  <c r="Q27" i="117"/>
  <c r="U27" i="117"/>
  <c r="X27" i="117"/>
  <c r="W27" i="117"/>
  <c r="W26" i="117"/>
  <c r="X7" i="117"/>
  <c r="S7" i="117"/>
  <c r="W7" i="117"/>
  <c r="V7" i="117"/>
  <c r="U7" i="117"/>
  <c r="T7" i="117"/>
  <c r="R7" i="117"/>
  <c r="Q7" i="117"/>
  <c r="X26" i="117"/>
  <c r="T11" i="117"/>
  <c r="R11" i="117"/>
  <c r="S11" i="117"/>
  <c r="Q11" i="117"/>
  <c r="V11" i="117"/>
  <c r="X11" i="117"/>
  <c r="W11" i="117"/>
  <c r="U11" i="117"/>
  <c r="X14" i="117"/>
  <c r="T14" i="117"/>
  <c r="S14" i="117"/>
  <c r="W14" i="117"/>
  <c r="V14" i="117"/>
  <c r="U14" i="117"/>
  <c r="R14" i="117"/>
  <c r="Q14" i="117"/>
  <c r="V26" i="117"/>
  <c r="R10" i="117"/>
  <c r="X19" i="117"/>
  <c r="X24" i="117"/>
  <c r="W24" i="117"/>
  <c r="V24" i="117"/>
  <c r="Q24" i="117"/>
  <c r="U24" i="117"/>
  <c r="T24" i="117"/>
  <c r="S24" i="117"/>
  <c r="R24" i="117"/>
  <c r="V25" i="117"/>
  <c r="U25" i="117"/>
  <c r="T25" i="117"/>
  <c r="S25" i="117"/>
  <c r="R25" i="117"/>
  <c r="W25" i="117"/>
  <c r="Q25" i="117"/>
  <c r="X25" i="117"/>
  <c r="X21" i="117"/>
  <c r="T21" i="117"/>
  <c r="W21" i="117"/>
  <c r="V21" i="117"/>
  <c r="U21" i="117"/>
  <c r="S21" i="117"/>
  <c r="R21" i="117"/>
  <c r="Q21" i="117"/>
  <c r="T26" i="117"/>
  <c r="S19" i="117"/>
  <c r="S20" i="117"/>
  <c r="T20" i="117"/>
  <c r="R20" i="117"/>
  <c r="Q20" i="117"/>
  <c r="U20" i="117"/>
  <c r="X20" i="117"/>
  <c r="W20" i="117"/>
  <c r="V20" i="117"/>
  <c r="W16" i="117"/>
  <c r="S16" i="117"/>
  <c r="V16" i="117"/>
  <c r="U16" i="117"/>
  <c r="T16" i="117"/>
  <c r="R16" i="117"/>
  <c r="Q16" i="117"/>
  <c r="X16" i="117"/>
  <c r="U19" i="117"/>
  <c r="V12" i="117"/>
  <c r="U12" i="117"/>
  <c r="X12" i="117"/>
  <c r="W12" i="117"/>
  <c r="T12" i="117"/>
  <c r="S12" i="117"/>
  <c r="R12" i="117"/>
  <c r="Q12" i="117"/>
  <c r="X10" i="117"/>
  <c r="U18" i="117"/>
  <c r="W18" i="117"/>
  <c r="V18" i="117"/>
  <c r="T18" i="117"/>
  <c r="S18" i="117"/>
  <c r="R18" i="117"/>
  <c r="Q18" i="117"/>
  <c r="X18" i="117"/>
  <c r="S26" i="117"/>
  <c r="Q17" i="117"/>
  <c r="Q8" i="117"/>
  <c r="X8" i="117"/>
  <c r="W8" i="117"/>
  <c r="V8" i="117"/>
  <c r="U8" i="117"/>
  <c r="T8" i="117"/>
  <c r="R8" i="117"/>
  <c r="S8" i="117"/>
  <c r="V10" i="117"/>
  <c r="X23" i="117"/>
  <c r="W23" i="117"/>
  <c r="V23" i="117"/>
  <c r="U23" i="117"/>
  <c r="T23" i="117"/>
  <c r="R23" i="117"/>
  <c r="S23" i="117"/>
  <c r="Q23" i="117"/>
  <c r="R17" i="117"/>
  <c r="W10" i="117"/>
  <c r="U26" i="117"/>
  <c r="R19" i="117"/>
  <c r="T17" i="117"/>
  <c r="Q15" i="117"/>
  <c r="R15" i="117"/>
  <c r="X15" i="117"/>
  <c r="W15" i="117"/>
  <c r="V15" i="117"/>
  <c r="U15" i="117"/>
  <c r="T15" i="117"/>
  <c r="S15" i="117"/>
  <c r="R26" i="117"/>
  <c r="R13" i="117"/>
  <c r="T13" i="117"/>
  <c r="Q13" i="117"/>
  <c r="S13" i="117"/>
  <c r="X13" i="117"/>
  <c r="W13" i="117"/>
  <c r="V13" i="117"/>
  <c r="U13" i="117"/>
  <c r="T19" i="117"/>
  <c r="Q19" i="117"/>
  <c r="U17" i="117"/>
  <c r="Q22" i="117"/>
  <c r="X22" i="117"/>
  <c r="S22" i="117"/>
  <c r="R22" i="117"/>
  <c r="W22" i="117"/>
  <c r="V22" i="117"/>
  <c r="U22" i="117"/>
  <c r="T22" i="117"/>
  <c r="U10" i="117"/>
  <c r="Q26" i="117"/>
  <c r="V17" i="117"/>
  <c r="X26" i="116"/>
  <c r="Q10" i="116"/>
  <c r="W10" i="116"/>
  <c r="U9" i="116"/>
  <c r="T17" i="116"/>
  <c r="X10" i="116"/>
  <c r="T9" i="116"/>
  <c r="V25" i="116"/>
  <c r="U25" i="116"/>
  <c r="T25" i="116"/>
  <c r="S25" i="116"/>
  <c r="R25" i="116"/>
  <c r="Q25" i="116"/>
  <c r="X25" i="116"/>
  <c r="W25" i="116"/>
  <c r="V10" i="116"/>
  <c r="W16" i="116"/>
  <c r="V16" i="116"/>
  <c r="X16" i="116"/>
  <c r="U16" i="116"/>
  <c r="S16" i="116"/>
  <c r="T16" i="116"/>
  <c r="R16" i="116"/>
  <c r="Q16" i="116"/>
  <c r="R29" i="116"/>
  <c r="Q29" i="116"/>
  <c r="S29" i="116"/>
  <c r="T29" i="116"/>
  <c r="X29" i="116"/>
  <c r="W29" i="116"/>
  <c r="V29" i="116"/>
  <c r="U29" i="116"/>
  <c r="R10" i="116"/>
  <c r="X9" i="116"/>
  <c r="T27" i="116"/>
  <c r="S27" i="116"/>
  <c r="R27" i="116"/>
  <c r="Q27" i="116"/>
  <c r="V27" i="116"/>
  <c r="U27" i="116"/>
  <c r="X27" i="116"/>
  <c r="W27" i="116"/>
  <c r="W26" i="116"/>
  <c r="S10" i="116"/>
  <c r="V9" i="116"/>
  <c r="S20" i="116"/>
  <c r="R20" i="116"/>
  <c r="Q20" i="116"/>
  <c r="T20" i="116"/>
  <c r="X20" i="116"/>
  <c r="U20" i="116"/>
  <c r="W20" i="116"/>
  <c r="V20" i="116"/>
  <c r="X23" i="116"/>
  <c r="W23" i="116"/>
  <c r="V23" i="116"/>
  <c r="R23" i="116"/>
  <c r="U23" i="116"/>
  <c r="T23" i="116"/>
  <c r="S23" i="116"/>
  <c r="Q23" i="116"/>
  <c r="S9" i="116"/>
  <c r="U10" i="116"/>
  <c r="U18" i="116"/>
  <c r="T18" i="116"/>
  <c r="S18" i="116"/>
  <c r="R18" i="116"/>
  <c r="Q18" i="116"/>
  <c r="O18" i="116"/>
  <c r="H18" i="116" s="1"/>
  <c r="I18" i="116" s="1"/>
  <c r="T6" i="95" s="1"/>
  <c r="W18" i="116"/>
  <c r="V18" i="116"/>
  <c r="X18" i="116"/>
  <c r="Q17" i="116"/>
  <c r="U26" i="116"/>
  <c r="R17" i="116"/>
  <c r="V19" i="116"/>
  <c r="X19" i="116"/>
  <c r="W19" i="116"/>
  <c r="U19" i="116"/>
  <c r="T19" i="116"/>
  <c r="S19" i="116"/>
  <c r="R19" i="116"/>
  <c r="Q19" i="116"/>
  <c r="R13" i="116"/>
  <c r="Q13" i="116"/>
  <c r="O13" i="116" s="1"/>
  <c r="H13" i="116" s="1"/>
  <c r="I13" i="116" s="1"/>
  <c r="T24" i="95" s="1"/>
  <c r="S13" i="116"/>
  <c r="W13" i="116"/>
  <c r="V13" i="116"/>
  <c r="X13" i="116"/>
  <c r="T13" i="116"/>
  <c r="U13" i="116"/>
  <c r="S17" i="116"/>
  <c r="V26" i="116"/>
  <c r="T14" i="116"/>
  <c r="X14" i="116"/>
  <c r="R14" i="116"/>
  <c r="W14" i="116"/>
  <c r="S14" i="116"/>
  <c r="V14" i="116"/>
  <c r="U14" i="116"/>
  <c r="Q14" i="116"/>
  <c r="T11" i="116"/>
  <c r="Q11" i="116"/>
  <c r="S11" i="116"/>
  <c r="R11" i="116"/>
  <c r="U11" i="116"/>
  <c r="W9" i="116"/>
  <c r="X11" i="116"/>
  <c r="V11" i="116"/>
  <c r="W11" i="116"/>
  <c r="T26" i="116"/>
  <c r="R26" i="116"/>
  <c r="U17" i="116"/>
  <c r="V17" i="116"/>
  <c r="W8" i="116"/>
  <c r="Q8" i="116"/>
  <c r="O8" i="116" s="1"/>
  <c r="H8" i="116" s="1"/>
  <c r="I8" i="116" s="1"/>
  <c r="T12" i="95" s="1"/>
  <c r="X8" i="116"/>
  <c r="V8" i="116"/>
  <c r="T8" i="116"/>
  <c r="R8" i="116"/>
  <c r="U8" i="116"/>
  <c r="S8" i="116"/>
  <c r="X7" i="116"/>
  <c r="S7" i="116"/>
  <c r="W7" i="116"/>
  <c r="T7" i="116"/>
  <c r="R7" i="116"/>
  <c r="V7" i="116"/>
  <c r="U7" i="116"/>
  <c r="O7" i="116"/>
  <c r="H7" i="116" s="1"/>
  <c r="I7" i="116" s="1"/>
  <c r="T22" i="95" s="1"/>
  <c r="Q7" i="116"/>
  <c r="X15" i="116"/>
  <c r="W15" i="116"/>
  <c r="T15" i="116"/>
  <c r="V15" i="116"/>
  <c r="U15" i="116"/>
  <c r="Q15" i="116"/>
  <c r="R15" i="116"/>
  <c r="S15" i="116"/>
  <c r="X24" i="116"/>
  <c r="W24" i="116"/>
  <c r="V24" i="116"/>
  <c r="Q24" i="116"/>
  <c r="U24" i="116"/>
  <c r="T24" i="116"/>
  <c r="S24" i="116"/>
  <c r="R24" i="116"/>
  <c r="X28" i="116"/>
  <c r="W28" i="116"/>
  <c r="V28" i="116"/>
  <c r="U28" i="116"/>
  <c r="T28" i="116"/>
  <c r="S28" i="116"/>
  <c r="R28" i="116"/>
  <c r="Q28" i="116"/>
  <c r="S26" i="116"/>
  <c r="S12" i="116"/>
  <c r="W12" i="116"/>
  <c r="V12" i="116"/>
  <c r="T12" i="116"/>
  <c r="G17" i="116"/>
  <c r="X12" i="116"/>
  <c r="U12" i="116"/>
  <c r="R12" i="116"/>
  <c r="Q12" i="116"/>
  <c r="T10" i="116"/>
  <c r="Q26" i="116"/>
  <c r="W17" i="116"/>
  <c r="Q22" i="116"/>
  <c r="R22" i="116"/>
  <c r="X22" i="116"/>
  <c r="W22" i="116"/>
  <c r="V22" i="116"/>
  <c r="U22" i="116"/>
  <c r="T22" i="116"/>
  <c r="S22" i="116"/>
  <c r="X21" i="116"/>
  <c r="T21" i="116"/>
  <c r="W21" i="116"/>
  <c r="V21" i="116"/>
  <c r="U21" i="116"/>
  <c r="S21" i="116"/>
  <c r="R21" i="116"/>
  <c r="Q21" i="116"/>
  <c r="X17" i="116"/>
  <c r="A2" i="115"/>
  <c r="O8" i="118" l="1"/>
  <c r="H8" i="118" s="1"/>
  <c r="I8" i="118" s="1"/>
  <c r="V12" i="95" s="1"/>
  <c r="O9" i="118"/>
  <c r="H9" i="118" s="1"/>
  <c r="I9" i="118" s="1"/>
  <c r="V5" i="95" s="1"/>
  <c r="O9" i="119"/>
  <c r="H9" i="119" s="1"/>
  <c r="I9" i="119" s="1"/>
  <c r="W13" i="95" s="1"/>
  <c r="O10" i="119"/>
  <c r="H10" i="119" s="1"/>
  <c r="I10" i="119" s="1"/>
  <c r="W20" i="95" s="1"/>
  <c r="O13" i="119"/>
  <c r="H13" i="119" s="1"/>
  <c r="I13" i="119" s="1"/>
  <c r="W8" i="95" s="1"/>
  <c r="O15" i="119"/>
  <c r="H15" i="119" s="1"/>
  <c r="I15" i="119" s="1"/>
  <c r="W12" i="95" s="1"/>
  <c r="O14" i="119"/>
  <c r="H14" i="119" s="1"/>
  <c r="I14" i="119" s="1"/>
  <c r="W22" i="95" s="1"/>
  <c r="O12" i="119"/>
  <c r="H12" i="119" s="1"/>
  <c r="I12" i="119" s="1"/>
  <c r="W14" i="95" s="1"/>
  <c r="O11" i="119"/>
  <c r="H11" i="119" s="1"/>
  <c r="I11" i="119" s="1"/>
  <c r="W18" i="95" s="1"/>
  <c r="O8" i="117"/>
  <c r="H8" i="117" s="1"/>
  <c r="I8" i="117" s="1"/>
  <c r="U11" i="95" s="1"/>
  <c r="O9" i="117"/>
  <c r="H9" i="117" s="1"/>
  <c r="I9" i="117" s="1"/>
  <c r="U16" i="95" s="1"/>
  <c r="O12" i="117"/>
  <c r="H12" i="117" s="1"/>
  <c r="I12" i="117" s="1"/>
  <c r="U6" i="95" s="1"/>
  <c r="O13" i="117"/>
  <c r="H13" i="117" s="1"/>
  <c r="I13" i="117" s="1"/>
  <c r="U3" i="95" s="1"/>
  <c r="O11" i="117"/>
  <c r="H11" i="117" s="1"/>
  <c r="I11" i="117" s="1"/>
  <c r="U22" i="95" s="1"/>
  <c r="O10" i="117"/>
  <c r="H10" i="117" s="1"/>
  <c r="I10" i="117" s="1"/>
  <c r="U10" i="95" s="1"/>
  <c r="O14" i="117"/>
  <c r="H14" i="117" s="1"/>
  <c r="I14" i="117" s="1"/>
  <c r="U14" i="95" s="1"/>
  <c r="O18" i="117"/>
  <c r="H18" i="117" s="1"/>
  <c r="I18" i="117" s="1"/>
  <c r="U12" i="95" s="1"/>
  <c r="O19" i="117"/>
  <c r="H19" i="117" s="1"/>
  <c r="I19" i="117" s="1"/>
  <c r="U15" i="95" s="1"/>
  <c r="O16" i="117"/>
  <c r="H16" i="117" s="1"/>
  <c r="I16" i="117" s="1"/>
  <c r="U23" i="95" s="1"/>
  <c r="O17" i="117"/>
  <c r="H17" i="117" s="1"/>
  <c r="I17" i="117" s="1"/>
  <c r="U20" i="95" s="1"/>
  <c r="O19" i="119"/>
  <c r="H19" i="119" s="1"/>
  <c r="I19" i="119" s="1"/>
  <c r="W4" i="95" s="1"/>
  <c r="O18" i="119"/>
  <c r="H18" i="119" s="1"/>
  <c r="I18" i="119" s="1"/>
  <c r="W7" i="95" s="1"/>
  <c r="O16" i="116"/>
  <c r="H16" i="116" s="1"/>
  <c r="I16" i="116" s="1"/>
  <c r="T3" i="95" s="1"/>
  <c r="O14" i="116"/>
  <c r="H14" i="116" s="1"/>
  <c r="I14" i="116" s="1"/>
  <c r="T9" i="95" s="1"/>
  <c r="O17" i="116"/>
  <c r="H17" i="116" s="1"/>
  <c r="I17" i="116" s="1"/>
  <c r="T14" i="95" s="1"/>
  <c r="O15" i="116"/>
  <c r="H15" i="116" s="1"/>
  <c r="I15" i="116" s="1"/>
  <c r="T23" i="95" s="1"/>
  <c r="O19" i="116"/>
  <c r="H19" i="116" s="1"/>
  <c r="I19" i="116" s="1"/>
  <c r="T26" i="95" s="1"/>
  <c r="O20" i="116"/>
  <c r="H20" i="116" s="1"/>
  <c r="I20" i="116" s="1"/>
  <c r="T20" i="95" s="1"/>
  <c r="O22" i="116"/>
  <c r="H22" i="116" s="1"/>
  <c r="I22" i="116" s="1"/>
  <c r="O21" i="116"/>
  <c r="H21" i="116" s="1"/>
  <c r="I21" i="116" s="1"/>
  <c r="T11" i="95" s="1"/>
  <c r="O9" i="116"/>
  <c r="H9" i="116" s="1"/>
  <c r="I9" i="116" s="1"/>
  <c r="T18" i="95" s="1"/>
  <c r="O12" i="116"/>
  <c r="H12" i="116" s="1"/>
  <c r="I12" i="116" s="1"/>
  <c r="T4" i="95" s="1"/>
  <c r="O11" i="116"/>
  <c r="H11" i="116" s="1"/>
  <c r="I11" i="116" s="1"/>
  <c r="T8" i="95" s="1"/>
  <c r="O10" i="116"/>
  <c r="H10" i="116" s="1"/>
  <c r="I10" i="116" s="1"/>
  <c r="T13" i="95" s="1"/>
  <c r="R7" i="4"/>
  <c r="R18" i="4"/>
  <c r="R25" i="4"/>
  <c r="R22" i="4"/>
  <c r="R18" i="95"/>
  <c r="R7" i="95"/>
  <c r="R21" i="95"/>
  <c r="R25" i="95"/>
  <c r="BA4" i="5"/>
  <c r="BA9" i="5"/>
  <c r="BA13" i="5"/>
  <c r="BA10" i="5"/>
  <c r="BA12" i="5"/>
  <c r="BA16" i="5"/>
  <c r="BA8" i="5"/>
  <c r="BA6" i="5"/>
  <c r="BA15" i="5"/>
  <c r="BA11" i="5"/>
  <c r="BA19" i="5"/>
  <c r="BA17" i="5"/>
  <c r="BA21" i="5"/>
  <c r="BA14" i="5"/>
  <c r="BA23" i="5"/>
  <c r="BA20" i="5"/>
  <c r="BA25" i="5"/>
  <c r="BA24" i="5"/>
  <c r="BA26" i="5"/>
  <c r="BA22" i="5"/>
  <c r="S3" i="5"/>
  <c r="BB3" i="5" s="1"/>
  <c r="AH29" i="115" l="1"/>
  <c r="AG29" i="115"/>
  <c r="AF29" i="115"/>
  <c r="AE29" i="115"/>
  <c r="AD29" i="115"/>
  <c r="AC29" i="115"/>
  <c r="AB29" i="115"/>
  <c r="AA29" i="115"/>
  <c r="Z29" i="115"/>
  <c r="Y29" i="115"/>
  <c r="O29" i="115"/>
  <c r="H29" i="115" s="1"/>
  <c r="N29" i="115"/>
  <c r="F29" i="115" s="1"/>
  <c r="G29" i="115"/>
  <c r="AH28" i="115"/>
  <c r="AG28" i="115"/>
  <c r="AF28" i="115"/>
  <c r="AE28" i="115"/>
  <c r="AD28" i="115"/>
  <c r="AC28" i="115"/>
  <c r="AB28" i="115"/>
  <c r="AA28" i="115"/>
  <c r="Z28" i="115"/>
  <c r="Y28" i="115"/>
  <c r="O28" i="115"/>
  <c r="H28" i="115" s="1"/>
  <c r="N28" i="115"/>
  <c r="F28" i="115" s="1"/>
  <c r="G28" i="115"/>
  <c r="AH27" i="115"/>
  <c r="AG27" i="115"/>
  <c r="AF27" i="115"/>
  <c r="AE27" i="115"/>
  <c r="AD27" i="115"/>
  <c r="AC27" i="115"/>
  <c r="AB27" i="115"/>
  <c r="AA27" i="115"/>
  <c r="Z27" i="115"/>
  <c r="Y27" i="115"/>
  <c r="O27" i="115"/>
  <c r="H27" i="115" s="1"/>
  <c r="N27" i="115"/>
  <c r="F27" i="115" s="1"/>
  <c r="G27" i="115"/>
  <c r="AH26" i="115"/>
  <c r="AG26" i="115"/>
  <c r="AF26" i="115"/>
  <c r="AE26" i="115"/>
  <c r="AD26" i="115"/>
  <c r="AC26" i="115"/>
  <c r="AB26" i="115"/>
  <c r="AA26" i="115"/>
  <c r="Z26" i="115"/>
  <c r="Y26" i="115"/>
  <c r="O26" i="115"/>
  <c r="H26" i="115" s="1"/>
  <c r="N26" i="115"/>
  <c r="F26" i="115" s="1"/>
  <c r="G26" i="115"/>
  <c r="AH25" i="115"/>
  <c r="AG25" i="115"/>
  <c r="AF25" i="115"/>
  <c r="AE25" i="115"/>
  <c r="AD25" i="115"/>
  <c r="AC25" i="115"/>
  <c r="AB25" i="115"/>
  <c r="AA25" i="115"/>
  <c r="Z25" i="115"/>
  <c r="Y25" i="115"/>
  <c r="O25" i="115"/>
  <c r="H25" i="115" s="1"/>
  <c r="N25" i="115"/>
  <c r="F25" i="115" s="1"/>
  <c r="G25" i="115"/>
  <c r="AH24" i="115"/>
  <c r="AG24" i="115"/>
  <c r="AF24" i="115"/>
  <c r="AE24" i="115"/>
  <c r="AD24" i="115"/>
  <c r="AC24" i="115"/>
  <c r="AB24" i="115"/>
  <c r="AA24" i="115"/>
  <c r="Z24" i="115"/>
  <c r="Y24" i="115"/>
  <c r="O24" i="115"/>
  <c r="H24" i="115" s="1"/>
  <c r="N24" i="115"/>
  <c r="F24" i="115" s="1"/>
  <c r="G24" i="115"/>
  <c r="AH23" i="115"/>
  <c r="AG23" i="115"/>
  <c r="AF23" i="115"/>
  <c r="AE23" i="115"/>
  <c r="AD23" i="115"/>
  <c r="AC23" i="115"/>
  <c r="AB23" i="115"/>
  <c r="AA23" i="115"/>
  <c r="Z23" i="115"/>
  <c r="Y23" i="115"/>
  <c r="O23" i="115"/>
  <c r="H23" i="115" s="1"/>
  <c r="N23" i="115"/>
  <c r="F23" i="115" s="1"/>
  <c r="G23" i="115"/>
  <c r="AH22" i="115"/>
  <c r="AG22" i="115"/>
  <c r="AF22" i="115"/>
  <c r="AE22" i="115"/>
  <c r="AD22" i="115"/>
  <c r="AC22" i="115"/>
  <c r="AB22" i="115"/>
  <c r="AA22" i="115"/>
  <c r="Z22" i="115"/>
  <c r="Y22" i="115"/>
  <c r="G22" i="115"/>
  <c r="AH21" i="115"/>
  <c r="AG21" i="115"/>
  <c r="AF21" i="115"/>
  <c r="AE21" i="115"/>
  <c r="AD21" i="115"/>
  <c r="AC21" i="115"/>
  <c r="AB21" i="115"/>
  <c r="AA21" i="115"/>
  <c r="Z21" i="115"/>
  <c r="Y21" i="115"/>
  <c r="G21" i="115"/>
  <c r="AH20" i="115"/>
  <c r="AG20" i="115"/>
  <c r="AF20" i="115"/>
  <c r="AE20" i="115"/>
  <c r="AD20" i="115"/>
  <c r="AC20" i="115"/>
  <c r="AB20" i="115"/>
  <c r="AA20" i="115"/>
  <c r="Z20" i="115"/>
  <c r="Y20" i="115"/>
  <c r="G20" i="115"/>
  <c r="AH19" i="115"/>
  <c r="AG19" i="115"/>
  <c r="AF19" i="115"/>
  <c r="AE19" i="115"/>
  <c r="AD19" i="115"/>
  <c r="AC19" i="115"/>
  <c r="AB19" i="115"/>
  <c r="AA19" i="115"/>
  <c r="Z19" i="115"/>
  <c r="Y19" i="115"/>
  <c r="G19" i="115"/>
  <c r="AH18" i="115"/>
  <c r="AG18" i="115"/>
  <c r="AF18" i="115"/>
  <c r="AE18" i="115"/>
  <c r="AD18" i="115"/>
  <c r="AC18" i="115"/>
  <c r="AB18" i="115"/>
  <c r="AA18" i="115"/>
  <c r="Z18" i="115"/>
  <c r="Y18" i="115"/>
  <c r="N18" i="115"/>
  <c r="F18" i="115" s="1"/>
  <c r="S5" i="4" s="1"/>
  <c r="G18" i="115"/>
  <c r="AH17" i="115"/>
  <c r="AG17" i="115"/>
  <c r="AF17" i="115"/>
  <c r="AE17" i="115"/>
  <c r="AD17" i="115"/>
  <c r="AC17" i="115"/>
  <c r="AB17" i="115"/>
  <c r="AA17" i="115"/>
  <c r="Z17" i="115"/>
  <c r="Y17" i="115"/>
  <c r="AH16" i="115"/>
  <c r="AG16" i="115"/>
  <c r="AF16" i="115"/>
  <c r="AE16" i="115"/>
  <c r="AD16" i="115"/>
  <c r="AC16" i="115"/>
  <c r="AB16" i="115"/>
  <c r="AA16" i="115"/>
  <c r="Z16" i="115"/>
  <c r="Y16" i="115"/>
  <c r="L16" i="115"/>
  <c r="G16" i="115"/>
  <c r="AH15" i="115"/>
  <c r="AG15" i="115"/>
  <c r="AF15" i="115"/>
  <c r="AE15" i="115"/>
  <c r="AD15" i="115"/>
  <c r="AC15" i="115"/>
  <c r="AB15" i="115"/>
  <c r="AA15" i="115"/>
  <c r="Z15" i="115"/>
  <c r="Y15" i="115"/>
  <c r="L15" i="115"/>
  <c r="G15" i="115"/>
  <c r="AH14" i="115"/>
  <c r="AG14" i="115"/>
  <c r="AF14" i="115"/>
  <c r="AE14" i="115"/>
  <c r="AD14" i="115"/>
  <c r="AC14" i="115"/>
  <c r="AB14" i="115"/>
  <c r="AA14" i="115"/>
  <c r="Z14" i="115"/>
  <c r="Y14" i="115"/>
  <c r="G14" i="115"/>
  <c r="AH13" i="115"/>
  <c r="AG13" i="115"/>
  <c r="AF13" i="115"/>
  <c r="AE13" i="115"/>
  <c r="AD13" i="115"/>
  <c r="AC13" i="115"/>
  <c r="AB13" i="115"/>
  <c r="AA13" i="115"/>
  <c r="Z13" i="115"/>
  <c r="Y13" i="115"/>
  <c r="N13" i="115"/>
  <c r="F13" i="115" s="1"/>
  <c r="S3" i="4" s="1"/>
  <c r="G13" i="115"/>
  <c r="AH12" i="115"/>
  <c r="AG12" i="115"/>
  <c r="AF12" i="115"/>
  <c r="AE12" i="115"/>
  <c r="AD12" i="115"/>
  <c r="AC12" i="115"/>
  <c r="AB12" i="115"/>
  <c r="AA12" i="115"/>
  <c r="Z12" i="115"/>
  <c r="Y12" i="115"/>
  <c r="L12" i="115"/>
  <c r="G17" i="115" s="1"/>
  <c r="G12" i="115"/>
  <c r="AH11" i="115"/>
  <c r="AG11" i="115"/>
  <c r="AF11" i="115"/>
  <c r="AE11" i="115"/>
  <c r="AD11" i="115"/>
  <c r="AC11" i="115"/>
  <c r="AB11" i="115"/>
  <c r="AA11" i="115"/>
  <c r="Z11" i="115"/>
  <c r="Y11" i="115"/>
  <c r="L11" i="115"/>
  <c r="G11" i="115"/>
  <c r="AH10" i="115"/>
  <c r="AG10" i="115"/>
  <c r="AF10" i="115"/>
  <c r="AE10" i="115"/>
  <c r="AD10" i="115"/>
  <c r="AC10" i="115"/>
  <c r="AB10" i="115"/>
  <c r="AA10" i="115"/>
  <c r="Z10" i="115"/>
  <c r="Y10" i="115"/>
  <c r="G10" i="115"/>
  <c r="AH9" i="115"/>
  <c r="AG9" i="115"/>
  <c r="AF9" i="115"/>
  <c r="AE9" i="115"/>
  <c r="AD9" i="115"/>
  <c r="AC9" i="115"/>
  <c r="AB9" i="115"/>
  <c r="AA9" i="115"/>
  <c r="Z9" i="115"/>
  <c r="Y9" i="115"/>
  <c r="G9" i="115"/>
  <c r="AH8" i="115"/>
  <c r="AG8" i="115"/>
  <c r="AF8" i="115"/>
  <c r="AE8" i="115"/>
  <c r="AD8" i="115"/>
  <c r="AC8" i="115"/>
  <c r="AB8" i="115"/>
  <c r="AA8" i="115"/>
  <c r="Z8" i="115"/>
  <c r="Y8" i="115"/>
  <c r="N8" i="115"/>
  <c r="F8" i="115" s="1"/>
  <c r="S10" i="4" s="1"/>
  <c r="G8" i="115"/>
  <c r="AH7" i="115"/>
  <c r="AG7" i="115"/>
  <c r="AF7" i="115"/>
  <c r="AE7" i="115"/>
  <c r="AD7" i="115"/>
  <c r="AC7" i="115"/>
  <c r="AB7" i="115"/>
  <c r="AA7" i="115"/>
  <c r="Z7" i="115"/>
  <c r="Y7" i="115"/>
  <c r="N7" i="115"/>
  <c r="F7" i="115" s="1"/>
  <c r="S21" i="4" s="1"/>
  <c r="L7" i="115"/>
  <c r="O7" i="115" s="1"/>
  <c r="H7" i="115" s="1"/>
  <c r="G7" i="115"/>
  <c r="Z6" i="115"/>
  <c r="Y6" i="115"/>
  <c r="N6" i="115"/>
  <c r="F6" i="115" s="1"/>
  <c r="S13" i="4" s="1"/>
  <c r="G6" i="115"/>
  <c r="L17" i="115"/>
  <c r="L14" i="99"/>
  <c r="L15" i="99"/>
  <c r="O20" i="1"/>
  <c r="L16" i="99" s="1"/>
  <c r="K14" i="99"/>
  <c r="K15" i="99"/>
  <c r="N20" i="1"/>
  <c r="K16" i="99" s="1"/>
  <c r="N17" i="1"/>
  <c r="O17" i="1"/>
  <c r="Q16" i="4"/>
  <c r="Q19" i="4"/>
  <c r="Q7" i="4"/>
  <c r="Q25" i="4"/>
  <c r="Q21" i="4"/>
  <c r="Q22" i="4"/>
  <c r="Q26" i="4"/>
  <c r="P10" i="4"/>
  <c r="P15" i="4"/>
  <c r="P11" i="4"/>
  <c r="P16" i="4"/>
  <c r="P24" i="4"/>
  <c r="P26" i="4"/>
  <c r="Q15" i="95"/>
  <c r="Q22" i="95"/>
  <c r="Q7" i="95"/>
  <c r="Q20" i="95"/>
  <c r="Q21" i="95"/>
  <c r="Q25" i="95"/>
  <c r="Q26" i="95"/>
  <c r="P15" i="95"/>
  <c r="P11" i="95"/>
  <c r="P16" i="95"/>
  <c r="P10" i="95"/>
  <c r="P24" i="95"/>
  <c r="P26" i="95"/>
  <c r="AZ5" i="5"/>
  <c r="AZ7" i="5"/>
  <c r="AZ4" i="5"/>
  <c r="AZ9" i="5"/>
  <c r="AZ12" i="5"/>
  <c r="AZ16" i="5"/>
  <c r="AZ8" i="5"/>
  <c r="AZ10" i="5"/>
  <c r="AZ13" i="5"/>
  <c r="AZ11" i="5"/>
  <c r="AZ15" i="5"/>
  <c r="AZ6" i="5"/>
  <c r="AZ14" i="5"/>
  <c r="AZ21" i="5"/>
  <c r="AZ19" i="5"/>
  <c r="AZ23" i="5"/>
  <c r="AZ17" i="5"/>
  <c r="AZ20" i="5"/>
  <c r="AZ25" i="5"/>
  <c r="AZ24" i="5"/>
  <c r="AZ22" i="5"/>
  <c r="AZ26" i="5"/>
  <c r="Q3" i="5"/>
  <c r="AZ3" i="5" s="1"/>
  <c r="AY9" i="5"/>
  <c r="AY12" i="5"/>
  <c r="AY16" i="5"/>
  <c r="AY13" i="5"/>
  <c r="AY15" i="5"/>
  <c r="AY6" i="5"/>
  <c r="AY21" i="5"/>
  <c r="AY19" i="5"/>
  <c r="AY23" i="5"/>
  <c r="AY17" i="5"/>
  <c r="AY25" i="5"/>
  <c r="AY24" i="5"/>
  <c r="AY26" i="5"/>
  <c r="P3" i="5"/>
  <c r="AY3" i="5" s="1"/>
  <c r="AX5" i="5"/>
  <c r="AX16" i="5"/>
  <c r="AX8" i="5"/>
  <c r="AX9" i="5"/>
  <c r="AX10" i="5"/>
  <c r="AX13" i="5"/>
  <c r="AX12" i="5"/>
  <c r="AX11" i="5"/>
  <c r="AX15" i="5"/>
  <c r="AX6" i="5"/>
  <c r="AX14" i="5"/>
  <c r="AX21" i="5"/>
  <c r="AX19" i="5"/>
  <c r="O25" i="5"/>
  <c r="AX25" i="5" s="1"/>
  <c r="AX24" i="5"/>
  <c r="AX23" i="5"/>
  <c r="AX20" i="5"/>
  <c r="AX22" i="5"/>
  <c r="O26" i="5"/>
  <c r="AX26" i="5" s="1"/>
  <c r="O3" i="5"/>
  <c r="AX3" i="5" s="1"/>
  <c r="K4" i="112"/>
  <c r="L14" i="112" s="1"/>
  <c r="K4" i="114"/>
  <c r="L25" i="114" s="1"/>
  <c r="O25" i="114" s="1"/>
  <c r="H25" i="114" s="1"/>
  <c r="K4" i="113"/>
  <c r="L7" i="113" s="1"/>
  <c r="O7" i="113" s="1"/>
  <c r="H7" i="113" s="1"/>
  <c r="A2" i="114"/>
  <c r="A2" i="113"/>
  <c r="A2" i="112"/>
  <c r="AH29" i="114"/>
  <c r="AG29" i="114"/>
  <c r="AF29" i="114"/>
  <c r="AE29" i="114"/>
  <c r="AD29" i="114"/>
  <c r="AC29" i="114"/>
  <c r="AB29" i="114"/>
  <c r="AA29" i="114"/>
  <c r="Z29" i="114"/>
  <c r="Y29" i="114"/>
  <c r="O29" i="114"/>
  <c r="H29" i="114" s="1"/>
  <c r="N29" i="114"/>
  <c r="F29" i="114" s="1"/>
  <c r="G29" i="114"/>
  <c r="AH28" i="114"/>
  <c r="AG28" i="114"/>
  <c r="AF28" i="114"/>
  <c r="AE28" i="114"/>
  <c r="AD28" i="114"/>
  <c r="AC28" i="114"/>
  <c r="AB28" i="114"/>
  <c r="AA28" i="114"/>
  <c r="Z28" i="114"/>
  <c r="Y28" i="114"/>
  <c r="O28" i="114"/>
  <c r="H28" i="114" s="1"/>
  <c r="N28" i="114"/>
  <c r="F28" i="114" s="1"/>
  <c r="G28" i="114"/>
  <c r="AH27" i="114"/>
  <c r="AG27" i="114"/>
  <c r="AF27" i="114"/>
  <c r="AE27" i="114"/>
  <c r="AD27" i="114"/>
  <c r="AC27" i="114"/>
  <c r="AB27" i="114"/>
  <c r="AA27" i="114"/>
  <c r="Z27" i="114"/>
  <c r="Y27" i="114"/>
  <c r="O27" i="114"/>
  <c r="H27" i="114" s="1"/>
  <c r="N27" i="114"/>
  <c r="F27" i="114" s="1"/>
  <c r="G27" i="114"/>
  <c r="AH26" i="114"/>
  <c r="AG26" i="114"/>
  <c r="AF26" i="114"/>
  <c r="AE26" i="114"/>
  <c r="AD26" i="114"/>
  <c r="AC26" i="114"/>
  <c r="AB26" i="114"/>
  <c r="AA26" i="114"/>
  <c r="Z26" i="114"/>
  <c r="Y26" i="114"/>
  <c r="O26" i="114"/>
  <c r="H26" i="114" s="1"/>
  <c r="N26" i="114"/>
  <c r="F26" i="114" s="1"/>
  <c r="G26" i="114"/>
  <c r="AH25" i="114"/>
  <c r="AG25" i="114"/>
  <c r="AF25" i="114"/>
  <c r="AE25" i="114"/>
  <c r="AD25" i="114"/>
  <c r="AC25" i="114"/>
  <c r="AB25" i="114"/>
  <c r="AA25" i="114"/>
  <c r="Z25" i="114"/>
  <c r="Y25" i="114"/>
  <c r="N25" i="114"/>
  <c r="F25" i="114" s="1"/>
  <c r="R16" i="4" s="1"/>
  <c r="G25" i="114"/>
  <c r="AH24" i="114"/>
  <c r="AG24" i="114"/>
  <c r="AF24" i="114"/>
  <c r="AE24" i="114"/>
  <c r="AD24" i="114"/>
  <c r="AC24" i="114"/>
  <c r="AB24" i="114"/>
  <c r="AA24" i="114"/>
  <c r="Z24" i="114"/>
  <c r="Y24" i="114"/>
  <c r="N24" i="114"/>
  <c r="F24" i="114" s="1"/>
  <c r="R12" i="4" s="1"/>
  <c r="G24" i="114"/>
  <c r="AH23" i="114"/>
  <c r="AG23" i="114"/>
  <c r="AF23" i="114"/>
  <c r="AE23" i="114"/>
  <c r="AD23" i="114"/>
  <c r="AC23" i="114"/>
  <c r="AB23" i="114"/>
  <c r="AA23" i="114"/>
  <c r="Z23" i="114"/>
  <c r="Y23" i="114"/>
  <c r="G23" i="114"/>
  <c r="AH22" i="114"/>
  <c r="AG22" i="114"/>
  <c r="AF22" i="114"/>
  <c r="AE22" i="114"/>
  <c r="AD22" i="114"/>
  <c r="AC22" i="114"/>
  <c r="AB22" i="114"/>
  <c r="AA22" i="114"/>
  <c r="Z22" i="114"/>
  <c r="Y22" i="114"/>
  <c r="G22" i="114"/>
  <c r="AH21" i="114"/>
  <c r="AG21" i="114"/>
  <c r="AF21" i="114"/>
  <c r="AE21" i="114"/>
  <c r="AD21" i="114"/>
  <c r="AC21" i="114"/>
  <c r="AB21" i="114"/>
  <c r="AA21" i="114"/>
  <c r="Z21" i="114"/>
  <c r="Y21" i="114"/>
  <c r="G21" i="114"/>
  <c r="AH20" i="114"/>
  <c r="AG20" i="114"/>
  <c r="AF20" i="114"/>
  <c r="AE20" i="114"/>
  <c r="AD20" i="114"/>
  <c r="AC20" i="114"/>
  <c r="AB20" i="114"/>
  <c r="AA20" i="114"/>
  <c r="Z20" i="114"/>
  <c r="Y20" i="114"/>
  <c r="G20" i="114"/>
  <c r="AH19" i="114"/>
  <c r="AG19" i="114"/>
  <c r="AF19" i="114"/>
  <c r="AE19" i="114"/>
  <c r="AD19" i="114"/>
  <c r="AC19" i="114"/>
  <c r="AB19" i="114"/>
  <c r="AA19" i="114"/>
  <c r="Z19" i="114"/>
  <c r="Y19" i="114"/>
  <c r="N19" i="114"/>
  <c r="F19" i="114" s="1"/>
  <c r="R17" i="4" s="1"/>
  <c r="G19" i="114"/>
  <c r="AH18" i="114"/>
  <c r="AG18" i="114"/>
  <c r="AF18" i="114"/>
  <c r="AE18" i="114"/>
  <c r="AD18" i="114"/>
  <c r="AC18" i="114"/>
  <c r="AB18" i="114"/>
  <c r="AA18" i="114"/>
  <c r="Z18" i="114"/>
  <c r="Y18" i="114"/>
  <c r="G18" i="114"/>
  <c r="AH17" i="114"/>
  <c r="AG17" i="114"/>
  <c r="AF17" i="114"/>
  <c r="AE17" i="114"/>
  <c r="AD17" i="114"/>
  <c r="AC17" i="114"/>
  <c r="AB17" i="114"/>
  <c r="AA17" i="114"/>
  <c r="Z17" i="114"/>
  <c r="Y17" i="114"/>
  <c r="G17" i="114"/>
  <c r="AH16" i="114"/>
  <c r="AG16" i="114"/>
  <c r="AF16" i="114"/>
  <c r="AE16" i="114"/>
  <c r="AD16" i="114"/>
  <c r="AC16" i="114"/>
  <c r="AB16" i="114"/>
  <c r="AA16" i="114"/>
  <c r="Z16" i="114"/>
  <c r="Y16" i="114"/>
  <c r="G16" i="114"/>
  <c r="AH15" i="114"/>
  <c r="AG15" i="114"/>
  <c r="AF15" i="114"/>
  <c r="AE15" i="114"/>
  <c r="AD15" i="114"/>
  <c r="AC15" i="114"/>
  <c r="AB15" i="114"/>
  <c r="AA15" i="114"/>
  <c r="Z15" i="114"/>
  <c r="Y15" i="114"/>
  <c r="G15" i="114"/>
  <c r="AH14" i="114"/>
  <c r="AG14" i="114"/>
  <c r="AF14" i="114"/>
  <c r="AE14" i="114"/>
  <c r="AD14" i="114"/>
  <c r="AC14" i="114"/>
  <c r="AB14" i="114"/>
  <c r="AA14" i="114"/>
  <c r="Z14" i="114"/>
  <c r="Y14" i="114"/>
  <c r="G14" i="114"/>
  <c r="AH13" i="114"/>
  <c r="AG13" i="114"/>
  <c r="AF13" i="114"/>
  <c r="AE13" i="114"/>
  <c r="AD13" i="114"/>
  <c r="AC13" i="114"/>
  <c r="AB13" i="114"/>
  <c r="AA13" i="114"/>
  <c r="Z13" i="114"/>
  <c r="Y13" i="114"/>
  <c r="G13" i="114"/>
  <c r="AH12" i="114"/>
  <c r="AG12" i="114"/>
  <c r="AF12" i="114"/>
  <c r="AE12" i="114"/>
  <c r="AD12" i="114"/>
  <c r="AC12" i="114"/>
  <c r="AB12" i="114"/>
  <c r="AA12" i="114"/>
  <c r="Z12" i="114"/>
  <c r="Y12" i="114"/>
  <c r="G12" i="114"/>
  <c r="AH11" i="114"/>
  <c r="AG11" i="114"/>
  <c r="AF11" i="114"/>
  <c r="AE11" i="114"/>
  <c r="AD11" i="114"/>
  <c r="AC11" i="114"/>
  <c r="AB11" i="114"/>
  <c r="AA11" i="114"/>
  <c r="Z11" i="114"/>
  <c r="Y11" i="114"/>
  <c r="G11" i="114"/>
  <c r="AH10" i="114"/>
  <c r="AG10" i="114"/>
  <c r="AF10" i="114"/>
  <c r="AE10" i="114"/>
  <c r="AD10" i="114"/>
  <c r="AC10" i="114"/>
  <c r="AB10" i="114"/>
  <c r="AA10" i="114"/>
  <c r="Z10" i="114"/>
  <c r="Y10" i="114"/>
  <c r="N10" i="114"/>
  <c r="F10" i="114" s="1"/>
  <c r="R20" i="4" s="1"/>
  <c r="G10" i="114"/>
  <c r="AH9" i="114"/>
  <c r="AG9" i="114"/>
  <c r="AF9" i="114"/>
  <c r="AE9" i="114"/>
  <c r="AD9" i="114"/>
  <c r="AC9" i="114"/>
  <c r="AB9" i="114"/>
  <c r="AA9" i="114"/>
  <c r="Z9" i="114"/>
  <c r="Y9" i="114"/>
  <c r="G9" i="114"/>
  <c r="AH8" i="114"/>
  <c r="AG8" i="114"/>
  <c r="AF8" i="114"/>
  <c r="AE8" i="114"/>
  <c r="AD8" i="114"/>
  <c r="AC8" i="114"/>
  <c r="AB8" i="114"/>
  <c r="AA8" i="114"/>
  <c r="Z8" i="114"/>
  <c r="Y8" i="114"/>
  <c r="G8" i="114"/>
  <c r="AH7" i="114"/>
  <c r="AG7" i="114"/>
  <c r="AF7" i="114"/>
  <c r="AE7" i="114"/>
  <c r="AD7" i="114"/>
  <c r="AC7" i="114"/>
  <c r="AB7" i="114"/>
  <c r="AA7" i="114"/>
  <c r="Z7" i="114"/>
  <c r="Y7" i="114"/>
  <c r="N7" i="114"/>
  <c r="F7" i="114" s="1"/>
  <c r="R21" i="4" s="1"/>
  <c r="G7" i="114"/>
  <c r="Z6" i="114"/>
  <c r="Y6" i="114"/>
  <c r="N6" i="114"/>
  <c r="F6" i="114" s="1"/>
  <c r="R10" i="4" s="1"/>
  <c r="AH29" i="113"/>
  <c r="AG29" i="113"/>
  <c r="AF29" i="113"/>
  <c r="AE29" i="113"/>
  <c r="AD29" i="113"/>
  <c r="AC29" i="113"/>
  <c r="AB29" i="113"/>
  <c r="AA29" i="113"/>
  <c r="Z29" i="113"/>
  <c r="Y29" i="113"/>
  <c r="O29" i="113"/>
  <c r="H29" i="113" s="1"/>
  <c r="N29" i="113"/>
  <c r="F29" i="113" s="1"/>
  <c r="G29" i="113"/>
  <c r="AH28" i="113"/>
  <c r="AG28" i="113"/>
  <c r="AF28" i="113"/>
  <c r="AE28" i="113"/>
  <c r="AD28" i="113"/>
  <c r="AC28" i="113"/>
  <c r="AB28" i="113"/>
  <c r="AA28" i="113"/>
  <c r="Z28" i="113"/>
  <c r="Y28" i="113"/>
  <c r="O28" i="113"/>
  <c r="H28" i="113" s="1"/>
  <c r="N28" i="113"/>
  <c r="F28" i="113" s="1"/>
  <c r="G28" i="113"/>
  <c r="AH27" i="113"/>
  <c r="AG27" i="113"/>
  <c r="AF27" i="113"/>
  <c r="AE27" i="113"/>
  <c r="AD27" i="113"/>
  <c r="AC27" i="113"/>
  <c r="AB27" i="113"/>
  <c r="AA27" i="113"/>
  <c r="Z27" i="113"/>
  <c r="Y27" i="113"/>
  <c r="O27" i="113"/>
  <c r="H27" i="113" s="1"/>
  <c r="N27" i="113"/>
  <c r="F27" i="113" s="1"/>
  <c r="G27" i="113"/>
  <c r="AH26" i="113"/>
  <c r="AG26" i="113"/>
  <c r="AF26" i="113"/>
  <c r="AE26" i="113"/>
  <c r="AD26" i="113"/>
  <c r="AC26" i="113"/>
  <c r="AB26" i="113"/>
  <c r="AA26" i="113"/>
  <c r="Z26" i="113"/>
  <c r="Y26" i="113"/>
  <c r="O26" i="113"/>
  <c r="H26" i="113" s="1"/>
  <c r="N26" i="113"/>
  <c r="F26" i="113" s="1"/>
  <c r="G26" i="113"/>
  <c r="AH25" i="113"/>
  <c r="AG25" i="113"/>
  <c r="AF25" i="113"/>
  <c r="AE25" i="113"/>
  <c r="AD25" i="113"/>
  <c r="AC25" i="113"/>
  <c r="AB25" i="113"/>
  <c r="AA25" i="113"/>
  <c r="Z25" i="113"/>
  <c r="Y25" i="113"/>
  <c r="O25" i="113"/>
  <c r="H25" i="113" s="1"/>
  <c r="N25" i="113"/>
  <c r="F25" i="113" s="1"/>
  <c r="G25" i="113"/>
  <c r="AH24" i="113"/>
  <c r="AG24" i="113"/>
  <c r="AF24" i="113"/>
  <c r="AE24" i="113"/>
  <c r="AD24" i="113"/>
  <c r="AC24" i="113"/>
  <c r="AB24" i="113"/>
  <c r="AA24" i="113"/>
  <c r="Z24" i="113"/>
  <c r="Y24" i="113"/>
  <c r="O24" i="113"/>
  <c r="H24" i="113" s="1"/>
  <c r="N24" i="113"/>
  <c r="F24" i="113" s="1"/>
  <c r="G24" i="113"/>
  <c r="AH23" i="113"/>
  <c r="AG23" i="113"/>
  <c r="AF23" i="113"/>
  <c r="AE23" i="113"/>
  <c r="AD23" i="113"/>
  <c r="AC23" i="113"/>
  <c r="AB23" i="113"/>
  <c r="AA23" i="113"/>
  <c r="Z23" i="113"/>
  <c r="Y23" i="113"/>
  <c r="O23" i="113"/>
  <c r="H23" i="113" s="1"/>
  <c r="N23" i="113"/>
  <c r="F23" i="113" s="1"/>
  <c r="G23" i="113"/>
  <c r="AH22" i="113"/>
  <c r="AG22" i="113"/>
  <c r="AF22" i="113"/>
  <c r="AE22" i="113"/>
  <c r="AD22" i="113"/>
  <c r="AC22" i="113"/>
  <c r="AB22" i="113"/>
  <c r="AA22" i="113"/>
  <c r="Z22" i="113"/>
  <c r="Y22" i="113"/>
  <c r="N22" i="113"/>
  <c r="F22" i="113" s="1"/>
  <c r="Q17" i="4" s="1"/>
  <c r="G22" i="113"/>
  <c r="AH21" i="113"/>
  <c r="AG21" i="113"/>
  <c r="AF21" i="113"/>
  <c r="AE21" i="113"/>
  <c r="AD21" i="113"/>
  <c r="AC21" i="113"/>
  <c r="AB21" i="113"/>
  <c r="AA21" i="113"/>
  <c r="Z21" i="113"/>
  <c r="Y21" i="113"/>
  <c r="N21" i="113"/>
  <c r="F21" i="113" s="1"/>
  <c r="Q9" i="4" s="1"/>
  <c r="G21" i="113"/>
  <c r="AH20" i="113"/>
  <c r="AG20" i="113"/>
  <c r="AF20" i="113"/>
  <c r="AE20" i="113"/>
  <c r="AD20" i="113"/>
  <c r="AC20" i="113"/>
  <c r="AB20" i="113"/>
  <c r="AA20" i="113"/>
  <c r="Z20" i="113"/>
  <c r="Y20" i="113"/>
  <c r="N20" i="113"/>
  <c r="F20" i="113" s="1"/>
  <c r="Q15" i="4" s="1"/>
  <c r="G20" i="113"/>
  <c r="AH19" i="113"/>
  <c r="AG19" i="113"/>
  <c r="AF19" i="113"/>
  <c r="AE19" i="113"/>
  <c r="AD19" i="113"/>
  <c r="AC19" i="113"/>
  <c r="AB19" i="113"/>
  <c r="AA19" i="113"/>
  <c r="Z19" i="113"/>
  <c r="Y19" i="113"/>
  <c r="N19" i="113"/>
  <c r="F19" i="113" s="1"/>
  <c r="Q5" i="4" s="1"/>
  <c r="G19" i="113"/>
  <c r="AH18" i="113"/>
  <c r="AG18" i="113"/>
  <c r="AF18" i="113"/>
  <c r="AE18" i="113"/>
  <c r="AD18" i="113"/>
  <c r="AC18" i="113"/>
  <c r="AB18" i="113"/>
  <c r="AA18" i="113"/>
  <c r="Z18" i="113"/>
  <c r="Y18" i="113"/>
  <c r="N18" i="113"/>
  <c r="F18" i="113" s="1"/>
  <c r="Q10" i="4" s="1"/>
  <c r="G18" i="113"/>
  <c r="AH17" i="113"/>
  <c r="AG17" i="113"/>
  <c r="AF17" i="113"/>
  <c r="AE17" i="113"/>
  <c r="AD17" i="113"/>
  <c r="AC17" i="113"/>
  <c r="AB17" i="113"/>
  <c r="AA17" i="113"/>
  <c r="Z17" i="113"/>
  <c r="Y17" i="113"/>
  <c r="G17" i="113"/>
  <c r="AH16" i="113"/>
  <c r="AG16" i="113"/>
  <c r="AF16" i="113"/>
  <c r="AE16" i="113"/>
  <c r="AD16" i="113"/>
  <c r="AC16" i="113"/>
  <c r="AB16" i="113"/>
  <c r="AA16" i="113"/>
  <c r="Z16" i="113"/>
  <c r="Y16" i="113"/>
  <c r="G16" i="113"/>
  <c r="AH15" i="113"/>
  <c r="AG15" i="113"/>
  <c r="AF15" i="113"/>
  <c r="AE15" i="113"/>
  <c r="AD15" i="113"/>
  <c r="AC15" i="113"/>
  <c r="AB15" i="113"/>
  <c r="AA15" i="113"/>
  <c r="Z15" i="113"/>
  <c r="Y15" i="113"/>
  <c r="G15" i="113"/>
  <c r="AH14" i="113"/>
  <c r="AG14" i="113"/>
  <c r="AF14" i="113"/>
  <c r="AE14" i="113"/>
  <c r="AD14" i="113"/>
  <c r="AC14" i="113"/>
  <c r="AB14" i="113"/>
  <c r="AA14" i="113"/>
  <c r="Z14" i="113"/>
  <c r="Y14" i="113"/>
  <c r="G14" i="113"/>
  <c r="AH13" i="113"/>
  <c r="AG13" i="113"/>
  <c r="AF13" i="113"/>
  <c r="AE13" i="113"/>
  <c r="AD13" i="113"/>
  <c r="AC13" i="113"/>
  <c r="AB13" i="113"/>
  <c r="AA13" i="113"/>
  <c r="Z13" i="113"/>
  <c r="Y13" i="113"/>
  <c r="G13" i="113"/>
  <c r="AH12" i="113"/>
  <c r="AG12" i="113"/>
  <c r="AF12" i="113"/>
  <c r="AE12" i="113"/>
  <c r="AD12" i="113"/>
  <c r="AC12" i="113"/>
  <c r="AB12" i="113"/>
  <c r="AA12" i="113"/>
  <c r="Z12" i="113"/>
  <c r="Y12" i="113"/>
  <c r="G12" i="113"/>
  <c r="AH11" i="113"/>
  <c r="AG11" i="113"/>
  <c r="AF11" i="113"/>
  <c r="AE11" i="113"/>
  <c r="AD11" i="113"/>
  <c r="AC11" i="113"/>
  <c r="AB11" i="113"/>
  <c r="AA11" i="113"/>
  <c r="Z11" i="113"/>
  <c r="Y11" i="113"/>
  <c r="G11" i="113"/>
  <c r="AH10" i="113"/>
  <c r="AG10" i="113"/>
  <c r="AF10" i="113"/>
  <c r="AE10" i="113"/>
  <c r="AD10" i="113"/>
  <c r="AC10" i="113"/>
  <c r="AB10" i="113"/>
  <c r="AA10" i="113"/>
  <c r="Z10" i="113"/>
  <c r="Y10" i="113"/>
  <c r="G10" i="113"/>
  <c r="AH9" i="113"/>
  <c r="AG9" i="113"/>
  <c r="AF9" i="113"/>
  <c r="AE9" i="113"/>
  <c r="AD9" i="113"/>
  <c r="AC9" i="113"/>
  <c r="AB9" i="113"/>
  <c r="AA9" i="113"/>
  <c r="Z9" i="113"/>
  <c r="Y9" i="113"/>
  <c r="G9" i="113"/>
  <c r="AH8" i="113"/>
  <c r="AG8" i="113"/>
  <c r="AF8" i="113"/>
  <c r="AE8" i="113"/>
  <c r="AD8" i="113"/>
  <c r="AC8" i="113"/>
  <c r="AB8" i="113"/>
  <c r="AA8" i="113"/>
  <c r="Z8" i="113"/>
  <c r="Y8" i="113"/>
  <c r="N8" i="113"/>
  <c r="F8" i="113" s="1"/>
  <c r="Q18" i="4" s="1"/>
  <c r="AH7" i="113"/>
  <c r="AG7" i="113"/>
  <c r="AF7" i="113"/>
  <c r="AE7" i="113"/>
  <c r="AD7" i="113"/>
  <c r="AC7" i="113"/>
  <c r="AB7" i="113"/>
  <c r="AA7" i="113"/>
  <c r="Z7" i="113"/>
  <c r="Y7" i="113"/>
  <c r="N7" i="113"/>
  <c r="F7" i="113" s="1"/>
  <c r="Q24" i="4" s="1"/>
  <c r="G7" i="113"/>
  <c r="Z6" i="113"/>
  <c r="Y6" i="113"/>
  <c r="N6" i="113"/>
  <c r="F6" i="113" s="1"/>
  <c r="Q14" i="4" s="1"/>
  <c r="G6" i="113"/>
  <c r="AH29" i="112"/>
  <c r="AG29" i="112"/>
  <c r="AF29" i="112"/>
  <c r="AE29" i="112"/>
  <c r="AD29" i="112"/>
  <c r="AC29" i="112"/>
  <c r="AB29" i="112"/>
  <c r="AA29" i="112"/>
  <c r="Z29" i="112"/>
  <c r="Y29" i="112"/>
  <c r="O29" i="112"/>
  <c r="H29" i="112" s="1"/>
  <c r="N29" i="112"/>
  <c r="F29" i="112" s="1"/>
  <c r="G29" i="112"/>
  <c r="AH28" i="112"/>
  <c r="AG28" i="112"/>
  <c r="AF28" i="112"/>
  <c r="AE28" i="112"/>
  <c r="AD28" i="112"/>
  <c r="AC28" i="112"/>
  <c r="AB28" i="112"/>
  <c r="AA28" i="112"/>
  <c r="Z28" i="112"/>
  <c r="Y28" i="112"/>
  <c r="O28" i="112"/>
  <c r="H28" i="112" s="1"/>
  <c r="N28" i="112"/>
  <c r="F28" i="112" s="1"/>
  <c r="G28" i="112"/>
  <c r="AH27" i="112"/>
  <c r="AG27" i="112"/>
  <c r="AF27" i="112"/>
  <c r="AE27" i="112"/>
  <c r="AD27" i="112"/>
  <c r="AC27" i="112"/>
  <c r="AB27" i="112"/>
  <c r="AA27" i="112"/>
  <c r="Z27" i="112"/>
  <c r="Y27" i="112"/>
  <c r="O27" i="112"/>
  <c r="H27" i="112" s="1"/>
  <c r="N27" i="112"/>
  <c r="F27" i="112" s="1"/>
  <c r="G27" i="112"/>
  <c r="AH26" i="112"/>
  <c r="AG26" i="112"/>
  <c r="AF26" i="112"/>
  <c r="AE26" i="112"/>
  <c r="AD26" i="112"/>
  <c r="AC26" i="112"/>
  <c r="AB26" i="112"/>
  <c r="AA26" i="112"/>
  <c r="Z26" i="112"/>
  <c r="Y26" i="112"/>
  <c r="O26" i="112"/>
  <c r="H26" i="112" s="1"/>
  <c r="N26" i="112"/>
  <c r="F26" i="112" s="1"/>
  <c r="G26" i="112"/>
  <c r="AH25" i="112"/>
  <c r="AG25" i="112"/>
  <c r="AF25" i="112"/>
  <c r="AE25" i="112"/>
  <c r="AD25" i="112"/>
  <c r="AC25" i="112"/>
  <c r="AB25" i="112"/>
  <c r="AA25" i="112"/>
  <c r="Z25" i="112"/>
  <c r="Y25" i="112"/>
  <c r="O25" i="112"/>
  <c r="H25" i="112" s="1"/>
  <c r="N25" i="112"/>
  <c r="F25" i="112" s="1"/>
  <c r="G25" i="112"/>
  <c r="AH24" i="112"/>
  <c r="AG24" i="112"/>
  <c r="AF24" i="112"/>
  <c r="AE24" i="112"/>
  <c r="AD24" i="112"/>
  <c r="AC24" i="112"/>
  <c r="AB24" i="112"/>
  <c r="AA24" i="112"/>
  <c r="Z24" i="112"/>
  <c r="Y24" i="112"/>
  <c r="O24" i="112"/>
  <c r="H24" i="112" s="1"/>
  <c r="N24" i="112"/>
  <c r="F24" i="112" s="1"/>
  <c r="G24" i="112"/>
  <c r="AH23" i="112"/>
  <c r="AG23" i="112"/>
  <c r="AF23" i="112"/>
  <c r="AE23" i="112"/>
  <c r="AD23" i="112"/>
  <c r="AC23" i="112"/>
  <c r="AB23" i="112"/>
  <c r="AA23" i="112"/>
  <c r="Z23" i="112"/>
  <c r="Y23" i="112"/>
  <c r="N23" i="112"/>
  <c r="F23" i="112" s="1"/>
  <c r="P21" i="4" s="1"/>
  <c r="G23" i="112"/>
  <c r="AH22" i="112"/>
  <c r="AG22" i="112"/>
  <c r="AF22" i="112"/>
  <c r="AE22" i="112"/>
  <c r="AD22" i="112"/>
  <c r="AC22" i="112"/>
  <c r="AB22" i="112"/>
  <c r="AA22" i="112"/>
  <c r="Z22" i="112"/>
  <c r="Y22" i="112"/>
  <c r="N22" i="112"/>
  <c r="F22" i="112" s="1"/>
  <c r="P22" i="4" s="1"/>
  <c r="G22" i="112"/>
  <c r="AH21" i="112"/>
  <c r="AG21" i="112"/>
  <c r="AF21" i="112"/>
  <c r="AE21" i="112"/>
  <c r="AD21" i="112"/>
  <c r="AC21" i="112"/>
  <c r="AB21" i="112"/>
  <c r="AA21" i="112"/>
  <c r="Z21" i="112"/>
  <c r="Y21" i="112"/>
  <c r="N21" i="112"/>
  <c r="F21" i="112" s="1"/>
  <c r="P6" i="4" s="1"/>
  <c r="G21" i="112"/>
  <c r="AH20" i="112"/>
  <c r="AG20" i="112"/>
  <c r="AF20" i="112"/>
  <c r="AE20" i="112"/>
  <c r="AD20" i="112"/>
  <c r="AC20" i="112"/>
  <c r="AB20" i="112"/>
  <c r="AA20" i="112"/>
  <c r="Z20" i="112"/>
  <c r="Y20" i="112"/>
  <c r="AH19" i="112"/>
  <c r="AG19" i="112"/>
  <c r="AF19" i="112"/>
  <c r="AE19" i="112"/>
  <c r="AD19" i="112"/>
  <c r="AC19" i="112"/>
  <c r="AB19" i="112"/>
  <c r="AA19" i="112"/>
  <c r="Z19" i="112"/>
  <c r="Y19" i="112"/>
  <c r="G19" i="112"/>
  <c r="AH18" i="112"/>
  <c r="AG18" i="112"/>
  <c r="AF18" i="112"/>
  <c r="AE18" i="112"/>
  <c r="AD18" i="112"/>
  <c r="AC18" i="112"/>
  <c r="AB18" i="112"/>
  <c r="AA18" i="112"/>
  <c r="Z18" i="112"/>
  <c r="Y18" i="112"/>
  <c r="N18" i="112"/>
  <c r="F18" i="112" s="1"/>
  <c r="P8" i="4" s="1"/>
  <c r="G18" i="112"/>
  <c r="AH17" i="112"/>
  <c r="AG17" i="112"/>
  <c r="AF17" i="112"/>
  <c r="AE17" i="112"/>
  <c r="AD17" i="112"/>
  <c r="AC17" i="112"/>
  <c r="AB17" i="112"/>
  <c r="AA17" i="112"/>
  <c r="Z17" i="112"/>
  <c r="Y17" i="112"/>
  <c r="N17" i="112"/>
  <c r="F17" i="112" s="1"/>
  <c r="P20" i="4" s="1"/>
  <c r="G17" i="112"/>
  <c r="AH16" i="112"/>
  <c r="AG16" i="112"/>
  <c r="AF16" i="112"/>
  <c r="AE16" i="112"/>
  <c r="AD16" i="112"/>
  <c r="AC16" i="112"/>
  <c r="AB16" i="112"/>
  <c r="AA16" i="112"/>
  <c r="Z16" i="112"/>
  <c r="Y16" i="112"/>
  <c r="N16" i="112"/>
  <c r="F16" i="112" s="1"/>
  <c r="P25" i="4" s="1"/>
  <c r="G16" i="112"/>
  <c r="AH15" i="112"/>
  <c r="AG15" i="112"/>
  <c r="AF15" i="112"/>
  <c r="AE15" i="112"/>
  <c r="AD15" i="112"/>
  <c r="AC15" i="112"/>
  <c r="AB15" i="112"/>
  <c r="AA15" i="112"/>
  <c r="Z15" i="112"/>
  <c r="Y15" i="112"/>
  <c r="N15" i="112"/>
  <c r="F15" i="112" s="1"/>
  <c r="P4" i="4" s="1"/>
  <c r="G15" i="112"/>
  <c r="AH14" i="112"/>
  <c r="AG14" i="112"/>
  <c r="AF14" i="112"/>
  <c r="AE14" i="112"/>
  <c r="AD14" i="112"/>
  <c r="AC14" i="112"/>
  <c r="AB14" i="112"/>
  <c r="AA14" i="112"/>
  <c r="Z14" i="112"/>
  <c r="Y14" i="112"/>
  <c r="G14" i="112"/>
  <c r="AH13" i="112"/>
  <c r="AG13" i="112"/>
  <c r="AF13" i="112"/>
  <c r="AE13" i="112"/>
  <c r="AD13" i="112"/>
  <c r="AC13" i="112"/>
  <c r="AB13" i="112"/>
  <c r="AA13" i="112"/>
  <c r="Z13" i="112"/>
  <c r="Y13" i="112"/>
  <c r="G13" i="112"/>
  <c r="AH12" i="112"/>
  <c r="AG12" i="112"/>
  <c r="AF12" i="112"/>
  <c r="AE12" i="112"/>
  <c r="AD12" i="112"/>
  <c r="AC12" i="112"/>
  <c r="AB12" i="112"/>
  <c r="AA12" i="112"/>
  <c r="Z12" i="112"/>
  <c r="Y12" i="112"/>
  <c r="G12" i="112"/>
  <c r="AH11" i="112"/>
  <c r="AG11" i="112"/>
  <c r="AF11" i="112"/>
  <c r="AE11" i="112"/>
  <c r="AD11" i="112"/>
  <c r="AC11" i="112"/>
  <c r="AB11" i="112"/>
  <c r="AA11" i="112"/>
  <c r="Z11" i="112"/>
  <c r="Y11" i="112"/>
  <c r="G11" i="112"/>
  <c r="AH10" i="112"/>
  <c r="AG10" i="112"/>
  <c r="AF10" i="112"/>
  <c r="AE10" i="112"/>
  <c r="AD10" i="112"/>
  <c r="AC10" i="112"/>
  <c r="AB10" i="112"/>
  <c r="AA10" i="112"/>
  <c r="Z10" i="112"/>
  <c r="Y10" i="112"/>
  <c r="G10" i="112"/>
  <c r="AH9" i="112"/>
  <c r="AG9" i="112"/>
  <c r="AF9" i="112"/>
  <c r="AE9" i="112"/>
  <c r="AD9" i="112"/>
  <c r="AC9" i="112"/>
  <c r="AB9" i="112"/>
  <c r="AA9" i="112"/>
  <c r="Z9" i="112"/>
  <c r="Y9" i="112"/>
  <c r="N9" i="112"/>
  <c r="F9" i="112" s="1"/>
  <c r="P18" i="4" s="1"/>
  <c r="AH8" i="112"/>
  <c r="AG8" i="112"/>
  <c r="AF8" i="112"/>
  <c r="AE8" i="112"/>
  <c r="AD8" i="112"/>
  <c r="AC8" i="112"/>
  <c r="AB8" i="112"/>
  <c r="AA8" i="112"/>
  <c r="Z8" i="112"/>
  <c r="Y8" i="112"/>
  <c r="N8" i="112"/>
  <c r="F8" i="112" s="1"/>
  <c r="P14" i="4" s="1"/>
  <c r="G8" i="112"/>
  <c r="AH7" i="112"/>
  <c r="AG7" i="112"/>
  <c r="AF7" i="112"/>
  <c r="AE7" i="112"/>
  <c r="AD7" i="112"/>
  <c r="AC7" i="112"/>
  <c r="AB7" i="112"/>
  <c r="AA7" i="112"/>
  <c r="Z7" i="112"/>
  <c r="Y7" i="112"/>
  <c r="N7" i="112"/>
  <c r="F7" i="112" s="1"/>
  <c r="P13" i="4" s="1"/>
  <c r="Z6" i="112"/>
  <c r="Y6" i="112"/>
  <c r="N6" i="112"/>
  <c r="F6" i="112" s="1"/>
  <c r="P23" i="4" s="1"/>
  <c r="L6" i="112"/>
  <c r="O6" i="112" s="1"/>
  <c r="H6" i="112" s="1"/>
  <c r="L16" i="112" l="1"/>
  <c r="O16" i="112" s="1"/>
  <c r="H16" i="112" s="1"/>
  <c r="L25" i="112"/>
  <c r="L6" i="114"/>
  <c r="O6" i="114" s="1"/>
  <c r="H6" i="114" s="1"/>
  <c r="N19" i="115"/>
  <c r="F19" i="115" s="1"/>
  <c r="S20" i="4" s="1"/>
  <c r="N21" i="115"/>
  <c r="F21" i="115" s="1"/>
  <c r="S11" i="4" s="1"/>
  <c r="N9" i="115"/>
  <c r="F9" i="115" s="1"/>
  <c r="S6" i="4" s="1"/>
  <c r="N19" i="112"/>
  <c r="F19" i="112" s="1"/>
  <c r="P9" i="4" s="1"/>
  <c r="L7" i="114"/>
  <c r="O7" i="114" s="1"/>
  <c r="H7" i="114" s="1"/>
  <c r="I7" i="114" s="1"/>
  <c r="R20" i="95" s="1"/>
  <c r="N12" i="115"/>
  <c r="F12" i="115" s="1"/>
  <c r="S8" i="4" s="1"/>
  <c r="N11" i="115"/>
  <c r="F11" i="115" s="1"/>
  <c r="S25" i="4" s="1"/>
  <c r="N10" i="115"/>
  <c r="F10" i="115" s="1"/>
  <c r="S16" i="4" s="1"/>
  <c r="N22" i="114"/>
  <c r="F22" i="114" s="1"/>
  <c r="R24" i="4" s="1"/>
  <c r="N20" i="115"/>
  <c r="F20" i="115" s="1"/>
  <c r="S14" i="4" s="1"/>
  <c r="N14" i="115"/>
  <c r="F14" i="115" s="1"/>
  <c r="S4" i="4" s="1"/>
  <c r="N22" i="115"/>
  <c r="F22" i="115" s="1"/>
  <c r="S23" i="4" s="1"/>
  <c r="N17" i="114"/>
  <c r="F17" i="114" s="1"/>
  <c r="R4" i="4" s="1"/>
  <c r="N16" i="115"/>
  <c r="F16" i="115" s="1"/>
  <c r="S17" i="4" s="1"/>
  <c r="N17" i="115"/>
  <c r="F17" i="115" s="1"/>
  <c r="S18" i="4" s="1"/>
  <c r="N15" i="115"/>
  <c r="F15" i="115" s="1"/>
  <c r="S12" i="4" s="1"/>
  <c r="L16" i="114"/>
  <c r="L18" i="113"/>
  <c r="O18" i="113" s="1"/>
  <c r="H18" i="113" s="1"/>
  <c r="I18" i="113" s="1"/>
  <c r="Q11" i="95" s="1"/>
  <c r="L13" i="112"/>
  <c r="Q13" i="112" s="1"/>
  <c r="L8" i="112"/>
  <c r="O8" i="112" s="1"/>
  <c r="H8" i="112" s="1"/>
  <c r="I8" i="112" s="1"/>
  <c r="P12" i="95" s="1"/>
  <c r="L8" i="114"/>
  <c r="N16" i="114"/>
  <c r="F16" i="114" s="1"/>
  <c r="R9" i="4" s="1"/>
  <c r="L7" i="112"/>
  <c r="O7" i="112" s="1"/>
  <c r="H7" i="112" s="1"/>
  <c r="I7" i="112" s="1"/>
  <c r="P14" i="95" s="1"/>
  <c r="N9" i="114"/>
  <c r="F9" i="114" s="1"/>
  <c r="R8" i="4" s="1"/>
  <c r="N21" i="114"/>
  <c r="F21" i="114" s="1"/>
  <c r="R11" i="4" s="1"/>
  <c r="L24" i="114"/>
  <c r="O24" i="114" s="1"/>
  <c r="H24" i="114" s="1"/>
  <c r="I24" i="114" s="1"/>
  <c r="R13" i="95" s="1"/>
  <c r="N11" i="114"/>
  <c r="F11" i="114" s="1"/>
  <c r="R14" i="4" s="1"/>
  <c r="L25" i="113"/>
  <c r="L26" i="113"/>
  <c r="N12" i="114"/>
  <c r="F12" i="114" s="1"/>
  <c r="R3" i="4" s="1"/>
  <c r="L10" i="113"/>
  <c r="L11" i="112"/>
  <c r="N9" i="113"/>
  <c r="F9" i="113" s="1"/>
  <c r="Q3" i="4" s="1"/>
  <c r="L10" i="112"/>
  <c r="N15" i="114"/>
  <c r="F15" i="114" s="1"/>
  <c r="R19" i="4" s="1"/>
  <c r="N13" i="113"/>
  <c r="F13" i="113" s="1"/>
  <c r="Q11" i="4" s="1"/>
  <c r="I27" i="113"/>
  <c r="L8" i="113"/>
  <c r="O8" i="113" s="1"/>
  <c r="H8" i="113" s="1"/>
  <c r="I25" i="113"/>
  <c r="N23" i="114"/>
  <c r="F23" i="114" s="1"/>
  <c r="R26" i="4" s="1"/>
  <c r="N11" i="112"/>
  <c r="F11" i="112" s="1"/>
  <c r="P7" i="4" s="1"/>
  <c r="I25" i="115"/>
  <c r="I29" i="115"/>
  <c r="I27" i="115"/>
  <c r="I26" i="115"/>
  <c r="N20" i="114"/>
  <c r="F20" i="114" s="1"/>
  <c r="R5" i="4" s="1"/>
  <c r="N14" i="114"/>
  <c r="F14" i="114" s="1"/>
  <c r="R15" i="4" s="1"/>
  <c r="N8" i="114"/>
  <c r="F8" i="114" s="1"/>
  <c r="R6" i="4" s="1"/>
  <c r="N13" i="114"/>
  <c r="F13" i="114" s="1"/>
  <c r="R23" i="4" s="1"/>
  <c r="N18" i="114"/>
  <c r="F18" i="114" s="1"/>
  <c r="R13" i="4" s="1"/>
  <c r="I28" i="115"/>
  <c r="I23" i="115"/>
  <c r="I24" i="115"/>
  <c r="I7" i="115"/>
  <c r="S20" i="95" s="1"/>
  <c r="R15" i="115"/>
  <c r="L8" i="115"/>
  <c r="L10" i="115"/>
  <c r="Q15" i="115"/>
  <c r="L26" i="115"/>
  <c r="L19" i="115"/>
  <c r="L28" i="115"/>
  <c r="L21" i="115"/>
  <c r="L14" i="115"/>
  <c r="L23" i="115"/>
  <c r="L25" i="115"/>
  <c r="L9" i="115"/>
  <c r="L18" i="115"/>
  <c r="O18" i="115" s="1"/>
  <c r="H18" i="115" s="1"/>
  <c r="I18" i="115" s="1"/>
  <c r="S6" i="95" s="1"/>
  <c r="L27" i="115"/>
  <c r="L20" i="115"/>
  <c r="Q16" i="115"/>
  <c r="L13" i="115"/>
  <c r="O13" i="115" s="1"/>
  <c r="H13" i="115" s="1"/>
  <c r="I13" i="115" s="1"/>
  <c r="S3" i="95" s="1"/>
  <c r="L29" i="115"/>
  <c r="L6" i="115"/>
  <c r="O6" i="115" s="1"/>
  <c r="H6" i="115" s="1"/>
  <c r="I6" i="115" s="1"/>
  <c r="S14" i="95" s="1"/>
  <c r="Q11" i="115"/>
  <c r="L22" i="115"/>
  <c r="L24" i="115"/>
  <c r="N15" i="113"/>
  <c r="F15" i="113" s="1"/>
  <c r="Q6" i="4" s="1"/>
  <c r="N14" i="113"/>
  <c r="F14" i="113" s="1"/>
  <c r="Q23" i="4" s="1"/>
  <c r="N11" i="113"/>
  <c r="F11" i="113" s="1"/>
  <c r="Q13" i="4" s="1"/>
  <c r="N12" i="113"/>
  <c r="F12" i="113" s="1"/>
  <c r="Q8" i="4" s="1"/>
  <c r="N17" i="113"/>
  <c r="F17" i="113" s="1"/>
  <c r="Q4" i="4" s="1"/>
  <c r="I23" i="113"/>
  <c r="N16" i="113"/>
  <c r="F16" i="113" s="1"/>
  <c r="Q20" i="4" s="1"/>
  <c r="N10" i="113"/>
  <c r="F10" i="113" s="1"/>
  <c r="Q12" i="4" s="1"/>
  <c r="I29" i="113"/>
  <c r="N10" i="112"/>
  <c r="F10" i="112" s="1"/>
  <c r="P3" i="4" s="1"/>
  <c r="N14" i="112"/>
  <c r="F14" i="112" s="1"/>
  <c r="P12" i="4" s="1"/>
  <c r="N20" i="112"/>
  <c r="F20" i="112" s="1"/>
  <c r="P17" i="4" s="1"/>
  <c r="N13" i="112"/>
  <c r="F13" i="112" s="1"/>
  <c r="P19" i="4" s="1"/>
  <c r="N12" i="112"/>
  <c r="F12" i="112" s="1"/>
  <c r="P5" i="4" s="1"/>
  <c r="I27" i="114"/>
  <c r="I27" i="112"/>
  <c r="I25" i="114"/>
  <c r="R15" i="95" s="1"/>
  <c r="I7" i="113"/>
  <c r="Q24" i="95" s="1"/>
  <c r="I26" i="113"/>
  <c r="I26" i="114"/>
  <c r="I29" i="114"/>
  <c r="I26" i="112"/>
  <c r="I25" i="112"/>
  <c r="I28" i="112"/>
  <c r="I24" i="112"/>
  <c r="I6" i="112"/>
  <c r="P23" i="95" s="1"/>
  <c r="I16" i="112"/>
  <c r="P25" i="95" s="1"/>
  <c r="I29" i="112"/>
  <c r="I28" i="113"/>
  <c r="I24" i="113"/>
  <c r="I28" i="114"/>
  <c r="L10" i="114"/>
  <c r="O10" i="114" s="1"/>
  <c r="H10" i="114" s="1"/>
  <c r="I10" i="114" s="1"/>
  <c r="R19" i="95" s="1"/>
  <c r="L18" i="114"/>
  <c r="L26" i="114"/>
  <c r="L11" i="114"/>
  <c r="L19" i="114"/>
  <c r="O19" i="114" s="1"/>
  <c r="H19" i="114" s="1"/>
  <c r="I19" i="114" s="1"/>
  <c r="R17" i="95" s="1"/>
  <c r="L27" i="114"/>
  <c r="L12" i="114"/>
  <c r="G6" i="114" s="1"/>
  <c r="L20" i="114"/>
  <c r="L28" i="114"/>
  <c r="L13" i="114"/>
  <c r="L21" i="114"/>
  <c r="L29" i="114"/>
  <c r="L14" i="114"/>
  <c r="L22" i="114"/>
  <c r="L15" i="114"/>
  <c r="L23" i="114"/>
  <c r="L9" i="114"/>
  <c r="R7" i="114" s="1"/>
  <c r="L17" i="114"/>
  <c r="L11" i="113"/>
  <c r="L19" i="113"/>
  <c r="L27" i="113"/>
  <c r="L12" i="113"/>
  <c r="G8" i="113" s="1"/>
  <c r="L20" i="113"/>
  <c r="O20" i="113" s="1"/>
  <c r="H20" i="113" s="1"/>
  <c r="I20" i="113" s="1"/>
  <c r="Q16" i="95" s="1"/>
  <c r="L28" i="113"/>
  <c r="L13" i="113"/>
  <c r="L21" i="113"/>
  <c r="O21" i="113" s="1"/>
  <c r="H21" i="113" s="1"/>
  <c r="I21" i="113" s="1"/>
  <c r="Q8" i="95" s="1"/>
  <c r="L29" i="113"/>
  <c r="L6" i="113"/>
  <c r="O6" i="113" s="1"/>
  <c r="H6" i="113" s="1"/>
  <c r="I6" i="113" s="1"/>
  <c r="Q12" i="95" s="1"/>
  <c r="L14" i="113"/>
  <c r="L22" i="113"/>
  <c r="O22" i="113" s="1"/>
  <c r="H22" i="113" s="1"/>
  <c r="I22" i="113" s="1"/>
  <c r="Q17" i="95" s="1"/>
  <c r="L15" i="113"/>
  <c r="L23" i="113"/>
  <c r="L16" i="113"/>
  <c r="L24" i="113"/>
  <c r="L9" i="113"/>
  <c r="L17" i="113"/>
  <c r="L18" i="112"/>
  <c r="O18" i="112" s="1"/>
  <c r="H18" i="112" s="1"/>
  <c r="I18" i="112" s="1"/>
  <c r="P9" i="95" s="1"/>
  <c r="L26" i="112"/>
  <c r="L27" i="112"/>
  <c r="L19" i="112"/>
  <c r="L12" i="112"/>
  <c r="L20" i="112"/>
  <c r="L28" i="112"/>
  <c r="L21" i="112"/>
  <c r="O21" i="112" s="1"/>
  <c r="H21" i="112" s="1"/>
  <c r="I21" i="112" s="1"/>
  <c r="P5" i="95" s="1"/>
  <c r="L29" i="112"/>
  <c r="L22" i="112"/>
  <c r="O22" i="112" s="1"/>
  <c r="H22" i="112" s="1"/>
  <c r="I22" i="112" s="1"/>
  <c r="P21" i="95" s="1"/>
  <c r="L15" i="112"/>
  <c r="L23" i="112"/>
  <c r="O23" i="112" s="1"/>
  <c r="H23" i="112" s="1"/>
  <c r="I23" i="112" s="1"/>
  <c r="P20" i="95" s="1"/>
  <c r="L24" i="112"/>
  <c r="L9" i="112"/>
  <c r="L17" i="112"/>
  <c r="AW7" i="5"/>
  <c r="AW5" i="5"/>
  <c r="AW16" i="5"/>
  <c r="AW10" i="5"/>
  <c r="AW9" i="5"/>
  <c r="AW4" i="5"/>
  <c r="AW13" i="5"/>
  <c r="AW12" i="5"/>
  <c r="AW15" i="5"/>
  <c r="AW6" i="5"/>
  <c r="AW21" i="5"/>
  <c r="AW17" i="5"/>
  <c r="AW14" i="5"/>
  <c r="AW19" i="5"/>
  <c r="N25" i="5"/>
  <c r="AW25" i="5" s="1"/>
  <c r="AW18" i="5"/>
  <c r="AW24" i="5"/>
  <c r="AW23" i="5"/>
  <c r="AW22" i="5"/>
  <c r="N26" i="5"/>
  <c r="AW26" i="5" s="1"/>
  <c r="N3" i="5"/>
  <c r="AW3" i="5" s="1"/>
  <c r="A2" i="111"/>
  <c r="K4" i="111"/>
  <c r="L11" i="111" s="1"/>
  <c r="O11" i="111" s="1"/>
  <c r="H11" i="111" s="1"/>
  <c r="K4" i="110"/>
  <c r="L19" i="110" s="1"/>
  <c r="K4" i="109"/>
  <c r="L24" i="109" s="1"/>
  <c r="A2" i="110"/>
  <c r="A2" i="109"/>
  <c r="O15" i="4"/>
  <c r="O7" i="4"/>
  <c r="O20" i="4"/>
  <c r="O24" i="4"/>
  <c r="O23" i="4"/>
  <c r="O13" i="4"/>
  <c r="O26" i="4"/>
  <c r="N15" i="4"/>
  <c r="N5" i="4"/>
  <c r="N17" i="4"/>
  <c r="N12" i="4"/>
  <c r="N7" i="4"/>
  <c r="N20" i="4"/>
  <c r="N24" i="4"/>
  <c r="N23" i="4"/>
  <c r="N25" i="4"/>
  <c r="N13" i="4"/>
  <c r="N26" i="4"/>
  <c r="O16" i="95"/>
  <c r="O7" i="95"/>
  <c r="O19" i="95"/>
  <c r="O24" i="95"/>
  <c r="O23" i="95"/>
  <c r="O14" i="95"/>
  <c r="O26" i="95"/>
  <c r="N16" i="95"/>
  <c r="N6" i="95"/>
  <c r="N17" i="95"/>
  <c r="N13" i="95"/>
  <c r="N7" i="95"/>
  <c r="N19" i="95"/>
  <c r="N24" i="95"/>
  <c r="N23" i="95"/>
  <c r="N25" i="95"/>
  <c r="N14" i="95"/>
  <c r="N26" i="95"/>
  <c r="M11" i="4"/>
  <c r="M20" i="4"/>
  <c r="M24" i="4"/>
  <c r="M14" i="4"/>
  <c r="M18" i="4"/>
  <c r="M23" i="4"/>
  <c r="M25" i="4"/>
  <c r="M13" i="4"/>
  <c r="M26" i="4"/>
  <c r="M21" i="4"/>
  <c r="M15" i="4"/>
  <c r="M16" i="95"/>
  <c r="M10" i="95"/>
  <c r="M19" i="95"/>
  <c r="M12" i="95"/>
  <c r="M24" i="95"/>
  <c r="M18" i="95"/>
  <c r="M23" i="95"/>
  <c r="M20" i="95"/>
  <c r="M25" i="95"/>
  <c r="M14" i="95"/>
  <c r="M26" i="95"/>
  <c r="AV5" i="5"/>
  <c r="AV16" i="5"/>
  <c r="AV11" i="5"/>
  <c r="AV8" i="5"/>
  <c r="AV10" i="5"/>
  <c r="AV9" i="5"/>
  <c r="AV4" i="5"/>
  <c r="AV12" i="5"/>
  <c r="AV13" i="5"/>
  <c r="AV15" i="5"/>
  <c r="AV6" i="5"/>
  <c r="AV21" i="5"/>
  <c r="AV14" i="5"/>
  <c r="AV19" i="5"/>
  <c r="M25" i="5"/>
  <c r="AV25" i="5" s="1"/>
  <c r="AV18" i="5"/>
  <c r="AV24" i="5"/>
  <c r="AV23" i="5"/>
  <c r="AV22" i="5"/>
  <c r="M26" i="5"/>
  <c r="AV26" i="5" s="1"/>
  <c r="M3" i="5"/>
  <c r="AV3" i="5" s="1"/>
  <c r="AH29" i="111"/>
  <c r="AG29" i="111"/>
  <c r="AF29" i="111"/>
  <c r="AE29" i="111"/>
  <c r="AD29" i="111"/>
  <c r="AC29" i="111"/>
  <c r="AB29" i="111"/>
  <c r="AA29" i="111"/>
  <c r="Z29" i="111"/>
  <c r="Y29" i="111"/>
  <c r="O29" i="111"/>
  <c r="H29" i="111" s="1"/>
  <c r="N29" i="111"/>
  <c r="F29" i="111" s="1"/>
  <c r="G29" i="111"/>
  <c r="AH28" i="111"/>
  <c r="AG28" i="111"/>
  <c r="AF28" i="111"/>
  <c r="AE28" i="111"/>
  <c r="AD28" i="111"/>
  <c r="AC28" i="111"/>
  <c r="AB28" i="111"/>
  <c r="AA28" i="111"/>
  <c r="Z28" i="111"/>
  <c r="Y28" i="111"/>
  <c r="O28" i="111"/>
  <c r="H28" i="111" s="1"/>
  <c r="N28" i="111"/>
  <c r="F28" i="111" s="1"/>
  <c r="G28" i="111"/>
  <c r="AH27" i="111"/>
  <c r="AG27" i="111"/>
  <c r="AF27" i="111"/>
  <c r="AE27" i="111"/>
  <c r="AD27" i="111"/>
  <c r="AC27" i="111"/>
  <c r="AB27" i="111"/>
  <c r="AA27" i="111"/>
  <c r="Z27" i="111"/>
  <c r="Y27" i="111"/>
  <c r="O27" i="111"/>
  <c r="H27" i="111" s="1"/>
  <c r="N27" i="111"/>
  <c r="F27" i="111" s="1"/>
  <c r="G27" i="111"/>
  <c r="AH26" i="111"/>
  <c r="AG26" i="111"/>
  <c r="AF26" i="111"/>
  <c r="AE26" i="111"/>
  <c r="AD26" i="111"/>
  <c r="AC26" i="111"/>
  <c r="AB26" i="111"/>
  <c r="AA26" i="111"/>
  <c r="Z26" i="111"/>
  <c r="Y26" i="111"/>
  <c r="O26" i="111"/>
  <c r="H26" i="111" s="1"/>
  <c r="N26" i="111"/>
  <c r="F26" i="111" s="1"/>
  <c r="G26" i="111"/>
  <c r="AH25" i="111"/>
  <c r="AG25" i="111"/>
  <c r="AF25" i="111"/>
  <c r="AE25" i="111"/>
  <c r="AD25" i="111"/>
  <c r="AC25" i="111"/>
  <c r="AB25" i="111"/>
  <c r="AA25" i="111"/>
  <c r="Z25" i="111"/>
  <c r="Y25" i="111"/>
  <c r="O25" i="111"/>
  <c r="H25" i="111" s="1"/>
  <c r="N25" i="111"/>
  <c r="F25" i="111" s="1"/>
  <c r="G25" i="111"/>
  <c r="AH24" i="111"/>
  <c r="AG24" i="111"/>
  <c r="AF24" i="111"/>
  <c r="AE24" i="111"/>
  <c r="AD24" i="111"/>
  <c r="AC24" i="111"/>
  <c r="AB24" i="111"/>
  <c r="AA24" i="111"/>
  <c r="Z24" i="111"/>
  <c r="Y24" i="111"/>
  <c r="O24" i="111"/>
  <c r="H24" i="111" s="1"/>
  <c r="N24" i="111"/>
  <c r="F24" i="111" s="1"/>
  <c r="G24" i="111"/>
  <c r="AH23" i="111"/>
  <c r="AG23" i="111"/>
  <c r="AF23" i="111"/>
  <c r="AE23" i="111"/>
  <c r="AD23" i="111"/>
  <c r="AC23" i="111"/>
  <c r="AB23" i="111"/>
  <c r="AA23" i="111"/>
  <c r="Z23" i="111"/>
  <c r="Y23" i="111"/>
  <c r="O23" i="111"/>
  <c r="H23" i="111" s="1"/>
  <c r="N23" i="111"/>
  <c r="F23" i="111" s="1"/>
  <c r="G23" i="111"/>
  <c r="AH22" i="111"/>
  <c r="AG22" i="111"/>
  <c r="AF22" i="111"/>
  <c r="AE22" i="111"/>
  <c r="AD22" i="111"/>
  <c r="AC22" i="111"/>
  <c r="AB22" i="111"/>
  <c r="AA22" i="111"/>
  <c r="Z22" i="111"/>
  <c r="Y22" i="111"/>
  <c r="G22" i="111"/>
  <c r="AH21" i="111"/>
  <c r="AG21" i="111"/>
  <c r="AF21" i="111"/>
  <c r="AE21" i="111"/>
  <c r="AD21" i="111"/>
  <c r="AC21" i="111"/>
  <c r="AB21" i="111"/>
  <c r="AA21" i="111"/>
  <c r="Z21" i="111"/>
  <c r="Y21" i="111"/>
  <c r="G21" i="111"/>
  <c r="AH20" i="111"/>
  <c r="AG20" i="111"/>
  <c r="AF20" i="111"/>
  <c r="AE20" i="111"/>
  <c r="AD20" i="111"/>
  <c r="AC20" i="111"/>
  <c r="AB20" i="111"/>
  <c r="AA20" i="111"/>
  <c r="Z20" i="111"/>
  <c r="Y20" i="111"/>
  <c r="N20" i="111"/>
  <c r="F20" i="111" s="1"/>
  <c r="O10" i="4" s="1"/>
  <c r="G20" i="111"/>
  <c r="AH19" i="111"/>
  <c r="AG19" i="111"/>
  <c r="AF19" i="111"/>
  <c r="AE19" i="111"/>
  <c r="AD19" i="111"/>
  <c r="AC19" i="111"/>
  <c r="AB19" i="111"/>
  <c r="AA19" i="111"/>
  <c r="Z19" i="111"/>
  <c r="Y19" i="111"/>
  <c r="N19" i="111"/>
  <c r="F19" i="111" s="1"/>
  <c r="O14" i="4" s="1"/>
  <c r="G19" i="111"/>
  <c r="AH18" i="111"/>
  <c r="AG18" i="111"/>
  <c r="AF18" i="111"/>
  <c r="AE18" i="111"/>
  <c r="AD18" i="111"/>
  <c r="AC18" i="111"/>
  <c r="AB18" i="111"/>
  <c r="AA18" i="111"/>
  <c r="Z18" i="111"/>
  <c r="Y18" i="111"/>
  <c r="G18" i="111"/>
  <c r="AH17" i="111"/>
  <c r="AG17" i="111"/>
  <c r="AF17" i="111"/>
  <c r="AE17" i="111"/>
  <c r="AD17" i="111"/>
  <c r="AC17" i="111"/>
  <c r="AB17" i="111"/>
  <c r="AA17" i="111"/>
  <c r="Z17" i="111"/>
  <c r="Y17" i="111"/>
  <c r="G17" i="111"/>
  <c r="AH16" i="111"/>
  <c r="AG16" i="111"/>
  <c r="AF16" i="111"/>
  <c r="AE16" i="111"/>
  <c r="AD16" i="111"/>
  <c r="AC16" i="111"/>
  <c r="AB16" i="111"/>
  <c r="AA16" i="111"/>
  <c r="Z16" i="111"/>
  <c r="Y16" i="111"/>
  <c r="G16" i="111"/>
  <c r="AH15" i="111"/>
  <c r="AG15" i="111"/>
  <c r="AF15" i="111"/>
  <c r="AE15" i="111"/>
  <c r="AD15" i="111"/>
  <c r="AC15" i="111"/>
  <c r="AB15" i="111"/>
  <c r="AA15" i="111"/>
  <c r="Z15" i="111"/>
  <c r="Y15" i="111"/>
  <c r="G15" i="111"/>
  <c r="AH14" i="111"/>
  <c r="AG14" i="111"/>
  <c r="AF14" i="111"/>
  <c r="AE14" i="111"/>
  <c r="AD14" i="111"/>
  <c r="AC14" i="111"/>
  <c r="AB14" i="111"/>
  <c r="AA14" i="111"/>
  <c r="Z14" i="111"/>
  <c r="Y14" i="111"/>
  <c r="G14" i="111"/>
  <c r="AH13" i="111"/>
  <c r="AG13" i="111"/>
  <c r="AF13" i="111"/>
  <c r="AE13" i="111"/>
  <c r="AD13" i="111"/>
  <c r="AC13" i="111"/>
  <c r="AB13" i="111"/>
  <c r="AA13" i="111"/>
  <c r="Z13" i="111"/>
  <c r="Y13" i="111"/>
  <c r="G13" i="111"/>
  <c r="AH12" i="111"/>
  <c r="AG12" i="111"/>
  <c r="AF12" i="111"/>
  <c r="AE12" i="111"/>
  <c r="AD12" i="111"/>
  <c r="AC12" i="111"/>
  <c r="AB12" i="111"/>
  <c r="AA12" i="111"/>
  <c r="Z12" i="111"/>
  <c r="Y12" i="111"/>
  <c r="N12" i="111"/>
  <c r="F12" i="111" s="1"/>
  <c r="O6" i="4" s="1"/>
  <c r="G12" i="111"/>
  <c r="AH11" i="111"/>
  <c r="AG11" i="111"/>
  <c r="AF11" i="111"/>
  <c r="AE11" i="111"/>
  <c r="AD11" i="111"/>
  <c r="AC11" i="111"/>
  <c r="AB11" i="111"/>
  <c r="AA11" i="111"/>
  <c r="Z11" i="111"/>
  <c r="Y11" i="111"/>
  <c r="N11" i="111"/>
  <c r="F11" i="111" s="1"/>
  <c r="O11" i="4" s="1"/>
  <c r="G11" i="111"/>
  <c r="AH10" i="111"/>
  <c r="AG10" i="111"/>
  <c r="AF10" i="111"/>
  <c r="AE10" i="111"/>
  <c r="AD10" i="111"/>
  <c r="AC10" i="111"/>
  <c r="AB10" i="111"/>
  <c r="AA10" i="111"/>
  <c r="Z10" i="111"/>
  <c r="Y10" i="111"/>
  <c r="G10" i="111"/>
  <c r="AH9" i="111"/>
  <c r="AG9" i="111"/>
  <c r="AF9" i="111"/>
  <c r="AE9" i="111"/>
  <c r="AD9" i="111"/>
  <c r="AC9" i="111"/>
  <c r="AB9" i="111"/>
  <c r="AA9" i="111"/>
  <c r="Z9" i="111"/>
  <c r="Y9" i="111"/>
  <c r="G9" i="111"/>
  <c r="AH8" i="111"/>
  <c r="AG8" i="111"/>
  <c r="AF8" i="111"/>
  <c r="AE8" i="111"/>
  <c r="AD8" i="111"/>
  <c r="AC8" i="111"/>
  <c r="AB8" i="111"/>
  <c r="AA8" i="111"/>
  <c r="Z8" i="111"/>
  <c r="Y8" i="111"/>
  <c r="G8" i="111"/>
  <c r="AH7" i="111"/>
  <c r="AG7" i="111"/>
  <c r="AF7" i="111"/>
  <c r="AE7" i="111"/>
  <c r="AD7" i="111"/>
  <c r="AC7" i="111"/>
  <c r="AB7" i="111"/>
  <c r="AA7" i="111"/>
  <c r="Z7" i="111"/>
  <c r="Y7" i="111"/>
  <c r="N7" i="111"/>
  <c r="F7" i="111" s="1"/>
  <c r="O3" i="4" s="1"/>
  <c r="G7" i="111"/>
  <c r="Z6" i="111"/>
  <c r="Y6" i="111"/>
  <c r="N6" i="111"/>
  <c r="F6" i="111" s="1"/>
  <c r="O16" i="4" s="1"/>
  <c r="AH29" i="110"/>
  <c r="AG29" i="110"/>
  <c r="AF29" i="110"/>
  <c r="AE29" i="110"/>
  <c r="AD29" i="110"/>
  <c r="AC29" i="110"/>
  <c r="AB29" i="110"/>
  <c r="AA29" i="110"/>
  <c r="Z29" i="110"/>
  <c r="Y29" i="110"/>
  <c r="O29" i="110"/>
  <c r="H29" i="110" s="1"/>
  <c r="N29" i="110"/>
  <c r="F29" i="110" s="1"/>
  <c r="G29" i="110"/>
  <c r="AH28" i="110"/>
  <c r="AG28" i="110"/>
  <c r="AF28" i="110"/>
  <c r="AE28" i="110"/>
  <c r="AD28" i="110"/>
  <c r="AC28" i="110"/>
  <c r="AB28" i="110"/>
  <c r="AA28" i="110"/>
  <c r="Z28" i="110"/>
  <c r="Y28" i="110"/>
  <c r="O28" i="110"/>
  <c r="H28" i="110" s="1"/>
  <c r="N28" i="110"/>
  <c r="F28" i="110" s="1"/>
  <c r="G28" i="110"/>
  <c r="AH27" i="110"/>
  <c r="AG27" i="110"/>
  <c r="AF27" i="110"/>
  <c r="AE27" i="110"/>
  <c r="AD27" i="110"/>
  <c r="AC27" i="110"/>
  <c r="AB27" i="110"/>
  <c r="AA27" i="110"/>
  <c r="Z27" i="110"/>
  <c r="Y27" i="110"/>
  <c r="O27" i="110"/>
  <c r="H27" i="110" s="1"/>
  <c r="N27" i="110"/>
  <c r="F27" i="110" s="1"/>
  <c r="G27" i="110"/>
  <c r="AH26" i="110"/>
  <c r="AG26" i="110"/>
  <c r="AF26" i="110"/>
  <c r="AE26" i="110"/>
  <c r="AD26" i="110"/>
  <c r="AC26" i="110"/>
  <c r="AB26" i="110"/>
  <c r="AA26" i="110"/>
  <c r="Z26" i="110"/>
  <c r="Y26" i="110"/>
  <c r="O26" i="110"/>
  <c r="H26" i="110" s="1"/>
  <c r="N26" i="110"/>
  <c r="F26" i="110" s="1"/>
  <c r="G26" i="110"/>
  <c r="AH25" i="110"/>
  <c r="AG25" i="110"/>
  <c r="AF25" i="110"/>
  <c r="AE25" i="110"/>
  <c r="AD25" i="110"/>
  <c r="AC25" i="110"/>
  <c r="AB25" i="110"/>
  <c r="AA25" i="110"/>
  <c r="Z25" i="110"/>
  <c r="Y25" i="110"/>
  <c r="O25" i="110"/>
  <c r="H25" i="110" s="1"/>
  <c r="N25" i="110"/>
  <c r="F25" i="110" s="1"/>
  <c r="G25" i="110"/>
  <c r="AH24" i="110"/>
  <c r="AG24" i="110"/>
  <c r="AF24" i="110"/>
  <c r="AE24" i="110"/>
  <c r="AD24" i="110"/>
  <c r="AC24" i="110"/>
  <c r="AB24" i="110"/>
  <c r="AA24" i="110"/>
  <c r="Z24" i="110"/>
  <c r="Y24" i="110"/>
  <c r="O24" i="110"/>
  <c r="H24" i="110" s="1"/>
  <c r="N24" i="110"/>
  <c r="F24" i="110" s="1"/>
  <c r="G24" i="110"/>
  <c r="AH23" i="110"/>
  <c r="AG23" i="110"/>
  <c r="AF23" i="110"/>
  <c r="AE23" i="110"/>
  <c r="AD23" i="110"/>
  <c r="AC23" i="110"/>
  <c r="AB23" i="110"/>
  <c r="AA23" i="110"/>
  <c r="Z23" i="110"/>
  <c r="Y23" i="110"/>
  <c r="O23" i="110"/>
  <c r="H23" i="110" s="1"/>
  <c r="N23" i="110"/>
  <c r="F23" i="110" s="1"/>
  <c r="G23" i="110"/>
  <c r="AH22" i="110"/>
  <c r="AG22" i="110"/>
  <c r="AF22" i="110"/>
  <c r="AE22" i="110"/>
  <c r="AD22" i="110"/>
  <c r="AC22" i="110"/>
  <c r="AB22" i="110"/>
  <c r="AA22" i="110"/>
  <c r="Z22" i="110"/>
  <c r="Y22" i="110"/>
  <c r="O22" i="110"/>
  <c r="H22" i="110" s="1"/>
  <c r="N22" i="110"/>
  <c r="F22" i="110" s="1"/>
  <c r="G22" i="110"/>
  <c r="AH21" i="110"/>
  <c r="AG21" i="110"/>
  <c r="AF21" i="110"/>
  <c r="AE21" i="110"/>
  <c r="AD21" i="110"/>
  <c r="AC21" i="110"/>
  <c r="AB21" i="110"/>
  <c r="AA21" i="110"/>
  <c r="Z21" i="110"/>
  <c r="Y21" i="110"/>
  <c r="O21" i="110"/>
  <c r="H21" i="110" s="1"/>
  <c r="N21" i="110"/>
  <c r="F21" i="110" s="1"/>
  <c r="G21" i="110"/>
  <c r="AH20" i="110"/>
  <c r="AG20" i="110"/>
  <c r="AF20" i="110"/>
  <c r="AE20" i="110"/>
  <c r="AD20" i="110"/>
  <c r="AC20" i="110"/>
  <c r="AB20" i="110"/>
  <c r="AA20" i="110"/>
  <c r="Z20" i="110"/>
  <c r="Y20" i="110"/>
  <c r="O20" i="110"/>
  <c r="H20" i="110" s="1"/>
  <c r="N20" i="110"/>
  <c r="F20" i="110" s="1"/>
  <c r="G20" i="110"/>
  <c r="AH19" i="110"/>
  <c r="AG19" i="110"/>
  <c r="AF19" i="110"/>
  <c r="AE19" i="110"/>
  <c r="AD19" i="110"/>
  <c r="AC19" i="110"/>
  <c r="AB19" i="110"/>
  <c r="AA19" i="110"/>
  <c r="Z19" i="110"/>
  <c r="Y19" i="110"/>
  <c r="O19" i="110"/>
  <c r="H19" i="110" s="1"/>
  <c r="N19" i="110"/>
  <c r="F19" i="110" s="1"/>
  <c r="G19" i="110"/>
  <c r="AH18" i="110"/>
  <c r="AG18" i="110"/>
  <c r="AF18" i="110"/>
  <c r="AE18" i="110"/>
  <c r="AD18" i="110"/>
  <c r="AC18" i="110"/>
  <c r="AB18" i="110"/>
  <c r="AA18" i="110"/>
  <c r="Z18" i="110"/>
  <c r="Y18" i="110"/>
  <c r="N18" i="110"/>
  <c r="F18" i="110" s="1"/>
  <c r="N6" i="4" s="1"/>
  <c r="AH17" i="110"/>
  <c r="AG17" i="110"/>
  <c r="AF17" i="110"/>
  <c r="AE17" i="110"/>
  <c r="AD17" i="110"/>
  <c r="AC17" i="110"/>
  <c r="AB17" i="110"/>
  <c r="AA17" i="110"/>
  <c r="Z17" i="110"/>
  <c r="Y17" i="110"/>
  <c r="N17" i="110"/>
  <c r="F17" i="110" s="1"/>
  <c r="N18" i="4" s="1"/>
  <c r="G17" i="110"/>
  <c r="AH16" i="110"/>
  <c r="AG16" i="110"/>
  <c r="AF16" i="110"/>
  <c r="AE16" i="110"/>
  <c r="AD16" i="110"/>
  <c r="AC16" i="110"/>
  <c r="AB16" i="110"/>
  <c r="AA16" i="110"/>
  <c r="Z16" i="110"/>
  <c r="Y16" i="110"/>
  <c r="N16" i="110"/>
  <c r="F16" i="110" s="1"/>
  <c r="N22" i="4" s="1"/>
  <c r="G16" i="110"/>
  <c r="AH15" i="110"/>
  <c r="AG15" i="110"/>
  <c r="AF15" i="110"/>
  <c r="AE15" i="110"/>
  <c r="AD15" i="110"/>
  <c r="AC15" i="110"/>
  <c r="AB15" i="110"/>
  <c r="AA15" i="110"/>
  <c r="Z15" i="110"/>
  <c r="Y15" i="110"/>
  <c r="N15" i="110"/>
  <c r="F15" i="110" s="1"/>
  <c r="N11" i="4" s="1"/>
  <c r="G15" i="110"/>
  <c r="AH14" i="110"/>
  <c r="AG14" i="110"/>
  <c r="AF14" i="110"/>
  <c r="AE14" i="110"/>
  <c r="AD14" i="110"/>
  <c r="AC14" i="110"/>
  <c r="AB14" i="110"/>
  <c r="AA14" i="110"/>
  <c r="Z14" i="110"/>
  <c r="Y14" i="110"/>
  <c r="N14" i="110"/>
  <c r="F14" i="110" s="1"/>
  <c r="N8" i="4" s="1"/>
  <c r="G14" i="110"/>
  <c r="AH13" i="110"/>
  <c r="AG13" i="110"/>
  <c r="AF13" i="110"/>
  <c r="AE13" i="110"/>
  <c r="AD13" i="110"/>
  <c r="AC13" i="110"/>
  <c r="AB13" i="110"/>
  <c r="AA13" i="110"/>
  <c r="Z13" i="110"/>
  <c r="Y13" i="110"/>
  <c r="N13" i="110"/>
  <c r="F13" i="110" s="1"/>
  <c r="N16" i="4" s="1"/>
  <c r="G13" i="110"/>
  <c r="AH12" i="110"/>
  <c r="AG12" i="110"/>
  <c r="AF12" i="110"/>
  <c r="AE12" i="110"/>
  <c r="AD12" i="110"/>
  <c r="AC12" i="110"/>
  <c r="AB12" i="110"/>
  <c r="AA12" i="110"/>
  <c r="Z12" i="110"/>
  <c r="Y12" i="110"/>
  <c r="N12" i="110"/>
  <c r="F12" i="110" s="1"/>
  <c r="N21" i="4" s="1"/>
  <c r="AH11" i="110"/>
  <c r="AG11" i="110"/>
  <c r="AF11" i="110"/>
  <c r="AE11" i="110"/>
  <c r="AD11" i="110"/>
  <c r="AC11" i="110"/>
  <c r="AB11" i="110"/>
  <c r="AA11" i="110"/>
  <c r="Z11" i="110"/>
  <c r="Y11" i="110"/>
  <c r="G11" i="110"/>
  <c r="AH10" i="110"/>
  <c r="AG10" i="110"/>
  <c r="AF10" i="110"/>
  <c r="AE10" i="110"/>
  <c r="AD10" i="110"/>
  <c r="AC10" i="110"/>
  <c r="AB10" i="110"/>
  <c r="AA10" i="110"/>
  <c r="Z10" i="110"/>
  <c r="Y10" i="110"/>
  <c r="G10" i="110"/>
  <c r="AH9" i="110"/>
  <c r="AG9" i="110"/>
  <c r="AF9" i="110"/>
  <c r="AE9" i="110"/>
  <c r="AD9" i="110"/>
  <c r="AC9" i="110"/>
  <c r="AB9" i="110"/>
  <c r="AA9" i="110"/>
  <c r="Z9" i="110"/>
  <c r="Y9" i="110"/>
  <c r="N9" i="110"/>
  <c r="F9" i="110" s="1"/>
  <c r="N19" i="4" s="1"/>
  <c r="G9" i="110"/>
  <c r="AH8" i="110"/>
  <c r="AG8" i="110"/>
  <c r="AF8" i="110"/>
  <c r="AE8" i="110"/>
  <c r="AD8" i="110"/>
  <c r="AC8" i="110"/>
  <c r="AB8" i="110"/>
  <c r="AA8" i="110"/>
  <c r="Z8" i="110"/>
  <c r="Y8" i="110"/>
  <c r="N8" i="110"/>
  <c r="F8" i="110" s="1"/>
  <c r="N9" i="4" s="1"/>
  <c r="G8" i="110"/>
  <c r="AH7" i="110"/>
  <c r="AG7" i="110"/>
  <c r="AF7" i="110"/>
  <c r="AE7" i="110"/>
  <c r="AD7" i="110"/>
  <c r="AC7" i="110"/>
  <c r="AB7" i="110"/>
  <c r="AA7" i="110"/>
  <c r="Z7" i="110"/>
  <c r="Y7" i="110"/>
  <c r="N7" i="110"/>
  <c r="F7" i="110" s="1"/>
  <c r="N3" i="4" s="1"/>
  <c r="G7" i="110"/>
  <c r="Z6" i="110"/>
  <c r="Y6" i="110"/>
  <c r="N6" i="110"/>
  <c r="F6" i="110" s="1"/>
  <c r="N4" i="4" s="1"/>
  <c r="L4" i="5"/>
  <c r="L16" i="5"/>
  <c r="L6" i="5"/>
  <c r="L13" i="5"/>
  <c r="AU12" i="5" s="1"/>
  <c r="L11" i="5"/>
  <c r="L10" i="5"/>
  <c r="L12" i="5"/>
  <c r="L15" i="5"/>
  <c r="L8" i="5"/>
  <c r="AU8" i="5" s="1"/>
  <c r="L9" i="5"/>
  <c r="L5" i="5"/>
  <c r="L7" i="5"/>
  <c r="L20" i="5"/>
  <c r="AU20" i="5" s="1"/>
  <c r="L18" i="5"/>
  <c r="L14" i="5"/>
  <c r="AU14" i="5" s="1"/>
  <c r="L21" i="5"/>
  <c r="L19" i="5"/>
  <c r="L25" i="5"/>
  <c r="AU25" i="5" s="1"/>
  <c r="L17" i="5"/>
  <c r="L23" i="5"/>
  <c r="AU23" i="5" s="1"/>
  <c r="L24" i="5"/>
  <c r="AU24" i="5" s="1"/>
  <c r="L22" i="5"/>
  <c r="L26" i="5"/>
  <c r="AU26" i="5" s="1"/>
  <c r="L8" i="95"/>
  <c r="L17" i="95"/>
  <c r="L13" i="95"/>
  <c r="L15" i="95"/>
  <c r="L7" i="95"/>
  <c r="L19" i="95"/>
  <c r="L24" i="95"/>
  <c r="L22" i="95"/>
  <c r="L20" i="95"/>
  <c r="L25" i="95"/>
  <c r="L26" i="95"/>
  <c r="L9" i="4"/>
  <c r="L17" i="4"/>
  <c r="L12" i="4"/>
  <c r="L7" i="4"/>
  <c r="L16" i="4"/>
  <c r="L20" i="4"/>
  <c r="L24" i="4"/>
  <c r="L19" i="4"/>
  <c r="L25" i="4"/>
  <c r="L26" i="4"/>
  <c r="L21" i="4"/>
  <c r="AT5" i="5"/>
  <c r="AT16" i="5"/>
  <c r="AT12" i="5"/>
  <c r="AT7" i="5"/>
  <c r="AT10" i="5"/>
  <c r="AT11" i="5"/>
  <c r="AT15" i="5"/>
  <c r="AT8" i="5"/>
  <c r="AT13" i="5"/>
  <c r="AT6" i="5"/>
  <c r="AT17" i="5"/>
  <c r="AT14" i="5"/>
  <c r="AT9" i="5"/>
  <c r="AT21" i="5"/>
  <c r="AT25" i="5"/>
  <c r="AT18" i="5"/>
  <c r="AT19" i="5"/>
  <c r="AT23" i="5"/>
  <c r="AT24" i="5"/>
  <c r="AT20" i="5"/>
  <c r="AT22" i="5"/>
  <c r="K26" i="5"/>
  <c r="AT26" i="5" s="1"/>
  <c r="K3" i="5"/>
  <c r="AT3" i="5" s="1"/>
  <c r="K11" i="95"/>
  <c r="K9" i="95"/>
  <c r="K7" i="95"/>
  <c r="K22" i="95"/>
  <c r="K18" i="95"/>
  <c r="K23" i="95"/>
  <c r="K20" i="95"/>
  <c r="K25" i="95"/>
  <c r="K10" i="4"/>
  <c r="K8" i="4"/>
  <c r="K7" i="4"/>
  <c r="K19" i="4"/>
  <c r="K18" i="4"/>
  <c r="K23" i="4"/>
  <c r="K25" i="4"/>
  <c r="K21" i="4"/>
  <c r="A2" i="108"/>
  <c r="A2" i="106"/>
  <c r="AH29" i="109"/>
  <c r="AG29" i="109"/>
  <c r="AF29" i="109"/>
  <c r="AE29" i="109"/>
  <c r="AD29" i="109"/>
  <c r="AC29" i="109"/>
  <c r="AB29" i="109"/>
  <c r="AA29" i="109"/>
  <c r="Z29" i="109"/>
  <c r="Y29" i="109"/>
  <c r="O29" i="109"/>
  <c r="H29" i="109" s="1"/>
  <c r="N29" i="109"/>
  <c r="F29" i="109" s="1"/>
  <c r="G29" i="109"/>
  <c r="AH28" i="109"/>
  <c r="AG28" i="109"/>
  <c r="AF28" i="109"/>
  <c r="AE28" i="109"/>
  <c r="AD28" i="109"/>
  <c r="AC28" i="109"/>
  <c r="AB28" i="109"/>
  <c r="AA28" i="109"/>
  <c r="Z28" i="109"/>
  <c r="Y28" i="109"/>
  <c r="O28" i="109"/>
  <c r="H28" i="109" s="1"/>
  <c r="N28" i="109"/>
  <c r="F28" i="109" s="1"/>
  <c r="G28" i="109"/>
  <c r="AH27" i="109"/>
  <c r="AG27" i="109"/>
  <c r="AF27" i="109"/>
  <c r="AE27" i="109"/>
  <c r="AD27" i="109"/>
  <c r="AC27" i="109"/>
  <c r="AB27" i="109"/>
  <c r="AA27" i="109"/>
  <c r="Z27" i="109"/>
  <c r="Y27" i="109"/>
  <c r="O27" i="109"/>
  <c r="H27" i="109" s="1"/>
  <c r="N27" i="109"/>
  <c r="F27" i="109" s="1"/>
  <c r="G27" i="109"/>
  <c r="AH26" i="109"/>
  <c r="AG26" i="109"/>
  <c r="AF26" i="109"/>
  <c r="AE26" i="109"/>
  <c r="AD26" i="109"/>
  <c r="AC26" i="109"/>
  <c r="AB26" i="109"/>
  <c r="AA26" i="109"/>
  <c r="Z26" i="109"/>
  <c r="Y26" i="109"/>
  <c r="O26" i="109"/>
  <c r="H26" i="109" s="1"/>
  <c r="N26" i="109"/>
  <c r="F26" i="109" s="1"/>
  <c r="G26" i="109"/>
  <c r="AH25" i="109"/>
  <c r="AG25" i="109"/>
  <c r="AF25" i="109"/>
  <c r="AE25" i="109"/>
  <c r="AD25" i="109"/>
  <c r="AC25" i="109"/>
  <c r="AB25" i="109"/>
  <c r="AA25" i="109"/>
  <c r="Z25" i="109"/>
  <c r="Y25" i="109"/>
  <c r="O25" i="109"/>
  <c r="H25" i="109" s="1"/>
  <c r="N25" i="109"/>
  <c r="F25" i="109" s="1"/>
  <c r="G25" i="109"/>
  <c r="AH24" i="109"/>
  <c r="AG24" i="109"/>
  <c r="AF24" i="109"/>
  <c r="AE24" i="109"/>
  <c r="AD24" i="109"/>
  <c r="AC24" i="109"/>
  <c r="AB24" i="109"/>
  <c r="AA24" i="109"/>
  <c r="Z24" i="109"/>
  <c r="Y24" i="109"/>
  <c r="O24" i="109"/>
  <c r="H24" i="109" s="1"/>
  <c r="N24" i="109"/>
  <c r="F24" i="109" s="1"/>
  <c r="G24" i="109"/>
  <c r="AH23" i="109"/>
  <c r="AG23" i="109"/>
  <c r="AF23" i="109"/>
  <c r="AE23" i="109"/>
  <c r="AD23" i="109"/>
  <c r="AC23" i="109"/>
  <c r="AB23" i="109"/>
  <c r="AA23" i="109"/>
  <c r="Z23" i="109"/>
  <c r="Y23" i="109"/>
  <c r="O23" i="109"/>
  <c r="H23" i="109" s="1"/>
  <c r="N23" i="109"/>
  <c r="F23" i="109" s="1"/>
  <c r="G23" i="109"/>
  <c r="AH22" i="109"/>
  <c r="AG22" i="109"/>
  <c r="AF22" i="109"/>
  <c r="AE22" i="109"/>
  <c r="AD22" i="109"/>
  <c r="AC22" i="109"/>
  <c r="AB22" i="109"/>
  <c r="AA22" i="109"/>
  <c r="Z22" i="109"/>
  <c r="Y22" i="109"/>
  <c r="O22" i="109"/>
  <c r="H22" i="109" s="1"/>
  <c r="N22" i="109"/>
  <c r="F22" i="109" s="1"/>
  <c r="G22" i="109"/>
  <c r="AH21" i="109"/>
  <c r="AG21" i="109"/>
  <c r="AF21" i="109"/>
  <c r="AE21" i="109"/>
  <c r="AD21" i="109"/>
  <c r="AC21" i="109"/>
  <c r="AB21" i="109"/>
  <c r="AA21" i="109"/>
  <c r="Z21" i="109"/>
  <c r="Y21" i="109"/>
  <c r="O21" i="109"/>
  <c r="H21" i="109" s="1"/>
  <c r="N21" i="109"/>
  <c r="F21" i="109" s="1"/>
  <c r="G21" i="109"/>
  <c r="AH20" i="109"/>
  <c r="AG20" i="109"/>
  <c r="AF20" i="109"/>
  <c r="AE20" i="109"/>
  <c r="AD20" i="109"/>
  <c r="AC20" i="109"/>
  <c r="AB20" i="109"/>
  <c r="AA20" i="109"/>
  <c r="Z20" i="109"/>
  <c r="Y20" i="109"/>
  <c r="O20" i="109"/>
  <c r="H20" i="109" s="1"/>
  <c r="N20" i="109"/>
  <c r="F20" i="109" s="1"/>
  <c r="G20" i="109"/>
  <c r="AH19" i="109"/>
  <c r="AG19" i="109"/>
  <c r="AF19" i="109"/>
  <c r="AE19" i="109"/>
  <c r="AD19" i="109"/>
  <c r="AC19" i="109"/>
  <c r="AB19" i="109"/>
  <c r="AA19" i="109"/>
  <c r="Z19" i="109"/>
  <c r="Y19" i="109"/>
  <c r="O19" i="109"/>
  <c r="H19" i="109" s="1"/>
  <c r="N19" i="109"/>
  <c r="F19" i="109" s="1"/>
  <c r="G19" i="109"/>
  <c r="AH18" i="109"/>
  <c r="AG18" i="109"/>
  <c r="AF18" i="109"/>
  <c r="AE18" i="109"/>
  <c r="AD18" i="109"/>
  <c r="AC18" i="109"/>
  <c r="AB18" i="109"/>
  <c r="AA18" i="109"/>
  <c r="Z18" i="109"/>
  <c r="Y18" i="109"/>
  <c r="N18" i="109"/>
  <c r="F18" i="109" s="1"/>
  <c r="M7" i="4" s="1"/>
  <c r="G18" i="109"/>
  <c r="AH17" i="109"/>
  <c r="AG17" i="109"/>
  <c r="AF17" i="109"/>
  <c r="AE17" i="109"/>
  <c r="AD17" i="109"/>
  <c r="AC17" i="109"/>
  <c r="AB17" i="109"/>
  <c r="AA17" i="109"/>
  <c r="Z17" i="109"/>
  <c r="Y17" i="109"/>
  <c r="G17" i="109"/>
  <c r="AH16" i="109"/>
  <c r="AG16" i="109"/>
  <c r="AF16" i="109"/>
  <c r="AE16" i="109"/>
  <c r="AD16" i="109"/>
  <c r="AC16" i="109"/>
  <c r="AB16" i="109"/>
  <c r="AA16" i="109"/>
  <c r="Z16" i="109"/>
  <c r="Y16" i="109"/>
  <c r="G16" i="109"/>
  <c r="AH15" i="109"/>
  <c r="AG15" i="109"/>
  <c r="AF15" i="109"/>
  <c r="AE15" i="109"/>
  <c r="AD15" i="109"/>
  <c r="AC15" i="109"/>
  <c r="AB15" i="109"/>
  <c r="AA15" i="109"/>
  <c r="Z15" i="109"/>
  <c r="Y15" i="109"/>
  <c r="N15" i="109"/>
  <c r="F15" i="109" s="1"/>
  <c r="M10" i="4" s="1"/>
  <c r="G15" i="109"/>
  <c r="AH14" i="109"/>
  <c r="AG14" i="109"/>
  <c r="AF14" i="109"/>
  <c r="AE14" i="109"/>
  <c r="AD14" i="109"/>
  <c r="AC14" i="109"/>
  <c r="AB14" i="109"/>
  <c r="AA14" i="109"/>
  <c r="Z14" i="109"/>
  <c r="Y14" i="109"/>
  <c r="N14" i="109"/>
  <c r="F14" i="109" s="1"/>
  <c r="M4" i="4" s="1"/>
  <c r="G14" i="109"/>
  <c r="AH13" i="109"/>
  <c r="AG13" i="109"/>
  <c r="AF13" i="109"/>
  <c r="AE13" i="109"/>
  <c r="AD13" i="109"/>
  <c r="AC13" i="109"/>
  <c r="AB13" i="109"/>
  <c r="AA13" i="109"/>
  <c r="Z13" i="109"/>
  <c r="Y13" i="109"/>
  <c r="N13" i="109"/>
  <c r="F13" i="109" s="1"/>
  <c r="M8" i="4" s="1"/>
  <c r="L13" i="109"/>
  <c r="O13" i="109" s="1"/>
  <c r="H13" i="109" s="1"/>
  <c r="G13" i="109"/>
  <c r="AH12" i="109"/>
  <c r="AG12" i="109"/>
  <c r="AF12" i="109"/>
  <c r="AE12" i="109"/>
  <c r="AD12" i="109"/>
  <c r="AC12" i="109"/>
  <c r="AB12" i="109"/>
  <c r="AA12" i="109"/>
  <c r="Z12" i="109"/>
  <c r="Y12" i="109"/>
  <c r="G12" i="109"/>
  <c r="AH11" i="109"/>
  <c r="AG11" i="109"/>
  <c r="AF11" i="109"/>
  <c r="AE11" i="109"/>
  <c r="AD11" i="109"/>
  <c r="AC11" i="109"/>
  <c r="AB11" i="109"/>
  <c r="AA11" i="109"/>
  <c r="Z11" i="109"/>
  <c r="Y11" i="109"/>
  <c r="G11" i="109"/>
  <c r="AH10" i="109"/>
  <c r="AG10" i="109"/>
  <c r="AF10" i="109"/>
  <c r="AE10" i="109"/>
  <c r="AD10" i="109"/>
  <c r="AC10" i="109"/>
  <c r="AB10" i="109"/>
  <c r="AA10" i="109"/>
  <c r="Z10" i="109"/>
  <c r="Y10" i="109"/>
  <c r="N10" i="109"/>
  <c r="F10" i="109" s="1"/>
  <c r="M5" i="4" s="1"/>
  <c r="G10" i="109"/>
  <c r="AH9" i="109"/>
  <c r="AG9" i="109"/>
  <c r="AF9" i="109"/>
  <c r="AE9" i="109"/>
  <c r="AD9" i="109"/>
  <c r="AC9" i="109"/>
  <c r="AB9" i="109"/>
  <c r="AA9" i="109"/>
  <c r="Z9" i="109"/>
  <c r="Y9" i="109"/>
  <c r="N9" i="109"/>
  <c r="F9" i="109" s="1"/>
  <c r="M22" i="4" s="1"/>
  <c r="G9" i="109"/>
  <c r="AH8" i="109"/>
  <c r="AG8" i="109"/>
  <c r="AF8" i="109"/>
  <c r="AE8" i="109"/>
  <c r="AD8" i="109"/>
  <c r="AC8" i="109"/>
  <c r="AB8" i="109"/>
  <c r="AA8" i="109"/>
  <c r="Z8" i="109"/>
  <c r="Y8" i="109"/>
  <c r="N8" i="109"/>
  <c r="F8" i="109" s="1"/>
  <c r="M19" i="4" s="1"/>
  <c r="G8" i="109"/>
  <c r="AH7" i="109"/>
  <c r="AG7" i="109"/>
  <c r="AF7" i="109"/>
  <c r="AE7" i="109"/>
  <c r="AD7" i="109"/>
  <c r="AC7" i="109"/>
  <c r="AB7" i="109"/>
  <c r="AA7" i="109"/>
  <c r="Z7" i="109"/>
  <c r="Y7" i="109"/>
  <c r="N7" i="109"/>
  <c r="F7" i="109" s="1"/>
  <c r="M3" i="4" s="1"/>
  <c r="G7" i="109"/>
  <c r="Z6" i="109"/>
  <c r="Y6" i="109"/>
  <c r="N6" i="109"/>
  <c r="F6" i="109" s="1"/>
  <c r="M9" i="4" s="1"/>
  <c r="G6" i="109"/>
  <c r="AH29" i="108"/>
  <c r="AG29" i="108"/>
  <c r="AF29" i="108"/>
  <c r="AE29" i="108"/>
  <c r="AD29" i="108"/>
  <c r="AC29" i="108"/>
  <c r="AB29" i="108"/>
  <c r="AA29" i="108"/>
  <c r="Z29" i="108"/>
  <c r="Y29" i="108"/>
  <c r="O29" i="108"/>
  <c r="H29" i="108" s="1"/>
  <c r="N29" i="108"/>
  <c r="F29" i="108" s="1"/>
  <c r="L29" i="108"/>
  <c r="R29" i="108" s="1"/>
  <c r="G29" i="108"/>
  <c r="AH28" i="108"/>
  <c r="AG28" i="108"/>
  <c r="AF28" i="108"/>
  <c r="AE28" i="108"/>
  <c r="AD28" i="108"/>
  <c r="AC28" i="108"/>
  <c r="AB28" i="108"/>
  <c r="AA28" i="108"/>
  <c r="Z28" i="108"/>
  <c r="Y28" i="108"/>
  <c r="O28" i="108"/>
  <c r="H28" i="108" s="1"/>
  <c r="N28" i="108"/>
  <c r="F28" i="108" s="1"/>
  <c r="L28" i="108"/>
  <c r="G28" i="108"/>
  <c r="AH27" i="108"/>
  <c r="AG27" i="108"/>
  <c r="AF27" i="108"/>
  <c r="AE27" i="108"/>
  <c r="AD27" i="108"/>
  <c r="AC27" i="108"/>
  <c r="AB27" i="108"/>
  <c r="AA27" i="108"/>
  <c r="Z27" i="108"/>
  <c r="Y27" i="108"/>
  <c r="O27" i="108"/>
  <c r="H27" i="108" s="1"/>
  <c r="N27" i="108"/>
  <c r="F27" i="108" s="1"/>
  <c r="L27" i="108"/>
  <c r="G27" i="108"/>
  <c r="AH26" i="108"/>
  <c r="AG26" i="108"/>
  <c r="AF26" i="108"/>
  <c r="AE26" i="108"/>
  <c r="AD26" i="108"/>
  <c r="AC26" i="108"/>
  <c r="AB26" i="108"/>
  <c r="AA26" i="108"/>
  <c r="Z26" i="108"/>
  <c r="Y26" i="108"/>
  <c r="O26" i="108"/>
  <c r="H26" i="108" s="1"/>
  <c r="N26" i="108"/>
  <c r="F26" i="108" s="1"/>
  <c r="L26" i="108"/>
  <c r="G26" i="108"/>
  <c r="AH25" i="108"/>
  <c r="AG25" i="108"/>
  <c r="AF25" i="108"/>
  <c r="AE25" i="108"/>
  <c r="AD25" i="108"/>
  <c r="AC25" i="108"/>
  <c r="AB25" i="108"/>
  <c r="AA25" i="108"/>
  <c r="Z25" i="108"/>
  <c r="Y25" i="108"/>
  <c r="O25" i="108"/>
  <c r="H25" i="108" s="1"/>
  <c r="N25" i="108"/>
  <c r="F25" i="108" s="1"/>
  <c r="L25" i="108"/>
  <c r="G25" i="108"/>
  <c r="AH24" i="108"/>
  <c r="AG24" i="108"/>
  <c r="AF24" i="108"/>
  <c r="AE24" i="108"/>
  <c r="AD24" i="108"/>
  <c r="AC24" i="108"/>
  <c r="AB24" i="108"/>
  <c r="AA24" i="108"/>
  <c r="Z24" i="108"/>
  <c r="Y24" i="108"/>
  <c r="O24" i="108"/>
  <c r="H24" i="108" s="1"/>
  <c r="N24" i="108"/>
  <c r="F24" i="108" s="1"/>
  <c r="L24" i="108"/>
  <c r="G24" i="108"/>
  <c r="AH23" i="108"/>
  <c r="AG23" i="108"/>
  <c r="AF23" i="108"/>
  <c r="AE23" i="108"/>
  <c r="AD23" i="108"/>
  <c r="AC23" i="108"/>
  <c r="AB23" i="108"/>
  <c r="AA23" i="108"/>
  <c r="Z23" i="108"/>
  <c r="Y23" i="108"/>
  <c r="O23" i="108"/>
  <c r="H23" i="108" s="1"/>
  <c r="N23" i="108"/>
  <c r="F23" i="108" s="1"/>
  <c r="L23" i="108"/>
  <c r="G23" i="108"/>
  <c r="AH22" i="108"/>
  <c r="AG22" i="108"/>
  <c r="AF22" i="108"/>
  <c r="AE22" i="108"/>
  <c r="AD22" i="108"/>
  <c r="AC22" i="108"/>
  <c r="AB22" i="108"/>
  <c r="AA22" i="108"/>
  <c r="Z22" i="108"/>
  <c r="Y22" i="108"/>
  <c r="O22" i="108"/>
  <c r="H22" i="108" s="1"/>
  <c r="N22" i="108"/>
  <c r="F22" i="108" s="1"/>
  <c r="L22" i="108"/>
  <c r="G22" i="108"/>
  <c r="AH21" i="108"/>
  <c r="AG21" i="108"/>
  <c r="AF21" i="108"/>
  <c r="AE21" i="108"/>
  <c r="AD21" i="108"/>
  <c r="AC21" i="108"/>
  <c r="AB21" i="108"/>
  <c r="AA21" i="108"/>
  <c r="Z21" i="108"/>
  <c r="Y21" i="108"/>
  <c r="O21" i="108"/>
  <c r="H21" i="108" s="1"/>
  <c r="N21" i="108"/>
  <c r="F21" i="108" s="1"/>
  <c r="L21" i="108"/>
  <c r="G21" i="108"/>
  <c r="AH20" i="108"/>
  <c r="AG20" i="108"/>
  <c r="AF20" i="108"/>
  <c r="AE20" i="108"/>
  <c r="AD20" i="108"/>
  <c r="AC20" i="108"/>
  <c r="AB20" i="108"/>
  <c r="AA20" i="108"/>
  <c r="Z20" i="108"/>
  <c r="Y20" i="108"/>
  <c r="O20" i="108"/>
  <c r="H20" i="108" s="1"/>
  <c r="N20" i="108"/>
  <c r="F20" i="108" s="1"/>
  <c r="L20" i="108"/>
  <c r="G20" i="108"/>
  <c r="AH19" i="108"/>
  <c r="AG19" i="108"/>
  <c r="AF19" i="108"/>
  <c r="AE19" i="108"/>
  <c r="AD19" i="108"/>
  <c r="AC19" i="108"/>
  <c r="AB19" i="108"/>
  <c r="AA19" i="108"/>
  <c r="Z19" i="108"/>
  <c r="Y19" i="108"/>
  <c r="O19" i="108"/>
  <c r="H19" i="108" s="1"/>
  <c r="N19" i="108"/>
  <c r="F19" i="108" s="1"/>
  <c r="L19" i="108"/>
  <c r="G19" i="108"/>
  <c r="AH18" i="108"/>
  <c r="AG18" i="108"/>
  <c r="AF18" i="108"/>
  <c r="AE18" i="108"/>
  <c r="AD18" i="108"/>
  <c r="AC18" i="108"/>
  <c r="AB18" i="108"/>
  <c r="AA18" i="108"/>
  <c r="Z18" i="108"/>
  <c r="Y18" i="108"/>
  <c r="N18" i="108"/>
  <c r="F18" i="108" s="1"/>
  <c r="L13" i="4" s="1"/>
  <c r="L18" i="108"/>
  <c r="O18" i="108" s="1"/>
  <c r="H18" i="108" s="1"/>
  <c r="G18" i="108"/>
  <c r="AH17" i="108"/>
  <c r="AG17" i="108"/>
  <c r="AF17" i="108"/>
  <c r="AE17" i="108"/>
  <c r="AD17" i="108"/>
  <c r="AC17" i="108"/>
  <c r="AB17" i="108"/>
  <c r="AA17" i="108"/>
  <c r="Z17" i="108"/>
  <c r="Y17" i="108"/>
  <c r="N17" i="108"/>
  <c r="F17" i="108" s="1"/>
  <c r="L3" i="4" s="1"/>
  <c r="L17" i="108"/>
  <c r="O17" i="108" s="1"/>
  <c r="H17" i="108" s="1"/>
  <c r="G17" i="108"/>
  <c r="AH16" i="108"/>
  <c r="AG16" i="108"/>
  <c r="AF16" i="108"/>
  <c r="AE16" i="108"/>
  <c r="AD16" i="108"/>
  <c r="AC16" i="108"/>
  <c r="AB16" i="108"/>
  <c r="AA16" i="108"/>
  <c r="Z16" i="108"/>
  <c r="Y16" i="108"/>
  <c r="N16" i="108"/>
  <c r="F16" i="108" s="1"/>
  <c r="L18" i="4" s="1"/>
  <c r="L16" i="108"/>
  <c r="O16" i="108" s="1"/>
  <c r="H16" i="108" s="1"/>
  <c r="G16" i="108"/>
  <c r="AH15" i="108"/>
  <c r="AG15" i="108"/>
  <c r="AF15" i="108"/>
  <c r="AE15" i="108"/>
  <c r="AD15" i="108"/>
  <c r="AC15" i="108"/>
  <c r="AB15" i="108"/>
  <c r="AA15" i="108"/>
  <c r="Z15" i="108"/>
  <c r="Y15" i="108"/>
  <c r="L15" i="108"/>
  <c r="G15" i="108"/>
  <c r="AH14" i="108"/>
  <c r="AG14" i="108"/>
  <c r="AF14" i="108"/>
  <c r="AE14" i="108"/>
  <c r="AD14" i="108"/>
  <c r="AC14" i="108"/>
  <c r="AB14" i="108"/>
  <c r="AA14" i="108"/>
  <c r="Z14" i="108"/>
  <c r="Y14" i="108"/>
  <c r="L14" i="108"/>
  <c r="G14" i="108"/>
  <c r="AH13" i="108"/>
  <c r="AG13" i="108"/>
  <c r="AF13" i="108"/>
  <c r="AE13" i="108"/>
  <c r="AD13" i="108"/>
  <c r="AC13" i="108"/>
  <c r="AB13" i="108"/>
  <c r="AA13" i="108"/>
  <c r="Z13" i="108"/>
  <c r="Y13" i="108"/>
  <c r="L13" i="108"/>
  <c r="G13" i="108"/>
  <c r="AH12" i="108"/>
  <c r="AG12" i="108"/>
  <c r="AF12" i="108"/>
  <c r="AE12" i="108"/>
  <c r="AD12" i="108"/>
  <c r="AC12" i="108"/>
  <c r="AB12" i="108"/>
  <c r="AA12" i="108"/>
  <c r="Z12" i="108"/>
  <c r="Y12" i="108"/>
  <c r="L12" i="108"/>
  <c r="G11" i="108" s="1"/>
  <c r="G12" i="108"/>
  <c r="AH11" i="108"/>
  <c r="AG11" i="108"/>
  <c r="AF11" i="108"/>
  <c r="AE11" i="108"/>
  <c r="AD11" i="108"/>
  <c r="AC11" i="108"/>
  <c r="AB11" i="108"/>
  <c r="AA11" i="108"/>
  <c r="Z11" i="108"/>
  <c r="Y11" i="108"/>
  <c r="L11" i="108"/>
  <c r="AH10" i="108"/>
  <c r="AG10" i="108"/>
  <c r="AF10" i="108"/>
  <c r="AE10" i="108"/>
  <c r="AD10" i="108"/>
  <c r="AC10" i="108"/>
  <c r="AB10" i="108"/>
  <c r="AA10" i="108"/>
  <c r="Z10" i="108"/>
  <c r="Y10" i="108"/>
  <c r="N10" i="108"/>
  <c r="F10" i="108" s="1"/>
  <c r="L15" i="4" s="1"/>
  <c r="L10" i="108"/>
  <c r="O10" i="108" s="1"/>
  <c r="H10" i="108" s="1"/>
  <c r="G10" i="108"/>
  <c r="AH9" i="108"/>
  <c r="AG9" i="108"/>
  <c r="AF9" i="108"/>
  <c r="AE9" i="108"/>
  <c r="AD9" i="108"/>
  <c r="AC9" i="108"/>
  <c r="AB9" i="108"/>
  <c r="AA9" i="108"/>
  <c r="Z9" i="108"/>
  <c r="Y9" i="108"/>
  <c r="L9" i="108"/>
  <c r="G9" i="108"/>
  <c r="AH8" i="108"/>
  <c r="AG8" i="108"/>
  <c r="AF8" i="108"/>
  <c r="AE8" i="108"/>
  <c r="AD8" i="108"/>
  <c r="AC8" i="108"/>
  <c r="AB8" i="108"/>
  <c r="AA8" i="108"/>
  <c r="Z8" i="108"/>
  <c r="Y8" i="108"/>
  <c r="L8" i="108"/>
  <c r="G8" i="108"/>
  <c r="AH7" i="108"/>
  <c r="AG7" i="108"/>
  <c r="AF7" i="108"/>
  <c r="AE7" i="108"/>
  <c r="AD7" i="108"/>
  <c r="AC7" i="108"/>
  <c r="AB7" i="108"/>
  <c r="AA7" i="108"/>
  <c r="Z7" i="108"/>
  <c r="Y7" i="108"/>
  <c r="N7" i="108"/>
  <c r="F7" i="108" s="1"/>
  <c r="L14" i="4" s="1"/>
  <c r="L7" i="108"/>
  <c r="O7" i="108" s="1"/>
  <c r="H7" i="108" s="1"/>
  <c r="G7" i="108"/>
  <c r="Z6" i="108"/>
  <c r="Y6" i="108"/>
  <c r="N6" i="108"/>
  <c r="F6" i="108" s="1"/>
  <c r="L11" i="4" s="1"/>
  <c r="L6" i="108"/>
  <c r="O6" i="108" s="1"/>
  <c r="H6" i="108" s="1"/>
  <c r="G6" i="108"/>
  <c r="A4" i="107"/>
  <c r="A5" i="107" s="1"/>
  <c r="A6" i="107" s="1"/>
  <c r="A7" i="107" s="1"/>
  <c r="A8" i="107" s="1"/>
  <c r="A9" i="107" s="1"/>
  <c r="A10" i="107" s="1"/>
  <c r="A11" i="107" s="1"/>
  <c r="A12" i="107" s="1"/>
  <c r="A13" i="107" s="1"/>
  <c r="A14" i="107" s="1"/>
  <c r="A15" i="107" s="1"/>
  <c r="A16" i="107" s="1"/>
  <c r="A17" i="107" s="1"/>
  <c r="A18" i="107" s="1"/>
  <c r="A19" i="107" s="1"/>
  <c r="AA3" i="107"/>
  <c r="AB3" i="107"/>
  <c r="AC3" i="107"/>
  <c r="AD3" i="107"/>
  <c r="AE3" i="107"/>
  <c r="AF3" i="107"/>
  <c r="AG3" i="107"/>
  <c r="AH3" i="107"/>
  <c r="AA4" i="107"/>
  <c r="AB4" i="107"/>
  <c r="AC4" i="107"/>
  <c r="AD4" i="107"/>
  <c r="AE4" i="107"/>
  <c r="AF4" i="107"/>
  <c r="AG4" i="107"/>
  <c r="AH4" i="107"/>
  <c r="AA5" i="107"/>
  <c r="AB5" i="107"/>
  <c r="AC5" i="107"/>
  <c r="AD5" i="107"/>
  <c r="AE5" i="107"/>
  <c r="AF5" i="107"/>
  <c r="AG5" i="107"/>
  <c r="AH5" i="107"/>
  <c r="AA6" i="107"/>
  <c r="AB6" i="107"/>
  <c r="AC6" i="107"/>
  <c r="AD6" i="107"/>
  <c r="AE6" i="107"/>
  <c r="AF6" i="107"/>
  <c r="AG6" i="107"/>
  <c r="AH6" i="107"/>
  <c r="AA7" i="107"/>
  <c r="AB7" i="107"/>
  <c r="AC7" i="107"/>
  <c r="AD7" i="107"/>
  <c r="AE7" i="107"/>
  <c r="AF7" i="107"/>
  <c r="AG7" i="107"/>
  <c r="AH7" i="107"/>
  <c r="AA8" i="107"/>
  <c r="AB8" i="107"/>
  <c r="AC8" i="107"/>
  <c r="AD8" i="107"/>
  <c r="AE8" i="107"/>
  <c r="AF8" i="107"/>
  <c r="AG8" i="107"/>
  <c r="AH8" i="107"/>
  <c r="AA9" i="107"/>
  <c r="AB9" i="107"/>
  <c r="AC9" i="107"/>
  <c r="AD9" i="107"/>
  <c r="AE9" i="107"/>
  <c r="AF9" i="107"/>
  <c r="AG9" i="107"/>
  <c r="AH9" i="107"/>
  <c r="AA10" i="107"/>
  <c r="AB10" i="107"/>
  <c r="AC10" i="107"/>
  <c r="AD10" i="107"/>
  <c r="AE10" i="107"/>
  <c r="AF10" i="107"/>
  <c r="AG10" i="107"/>
  <c r="AH10" i="107"/>
  <c r="AA11" i="107"/>
  <c r="AB11" i="107"/>
  <c r="AC11" i="107"/>
  <c r="AD11" i="107"/>
  <c r="AE11" i="107"/>
  <c r="AF11" i="107"/>
  <c r="AG11" i="107"/>
  <c r="AH11" i="107"/>
  <c r="AA12" i="107"/>
  <c r="AB12" i="107"/>
  <c r="AC12" i="107"/>
  <c r="AD12" i="107"/>
  <c r="AE12" i="107"/>
  <c r="AF12" i="107"/>
  <c r="AG12" i="107"/>
  <c r="AH12" i="107"/>
  <c r="AA13" i="107"/>
  <c r="AB13" i="107"/>
  <c r="AC13" i="107"/>
  <c r="AD13" i="107"/>
  <c r="AE13" i="107"/>
  <c r="AF13" i="107"/>
  <c r="AG13" i="107"/>
  <c r="AH13" i="107"/>
  <c r="AA14" i="107"/>
  <c r="AB14" i="107"/>
  <c r="AC14" i="107"/>
  <c r="AD14" i="107"/>
  <c r="AE14" i="107"/>
  <c r="AF14" i="107"/>
  <c r="AG14" i="107"/>
  <c r="AH14" i="107"/>
  <c r="AA15" i="107"/>
  <c r="AB15" i="107"/>
  <c r="AC15" i="107"/>
  <c r="AD15" i="107"/>
  <c r="AE15" i="107"/>
  <c r="AF15" i="107"/>
  <c r="AG15" i="107"/>
  <c r="AH15" i="107"/>
  <c r="AA16" i="107"/>
  <c r="AB16" i="107"/>
  <c r="AC16" i="107"/>
  <c r="AD16" i="107"/>
  <c r="AE16" i="107"/>
  <c r="AF16" i="107"/>
  <c r="AG16" i="107"/>
  <c r="AH16" i="107"/>
  <c r="AA17" i="107"/>
  <c r="AB17" i="107"/>
  <c r="AC17" i="107"/>
  <c r="AD17" i="107"/>
  <c r="AE17" i="107"/>
  <c r="AF17" i="107"/>
  <c r="AG17" i="107"/>
  <c r="AH17" i="107"/>
  <c r="AA18" i="107"/>
  <c r="AB18" i="107"/>
  <c r="AC18" i="107"/>
  <c r="AD18" i="107"/>
  <c r="AE18" i="107"/>
  <c r="AF18" i="107"/>
  <c r="AG18" i="107"/>
  <c r="AH18" i="107"/>
  <c r="AA19" i="107"/>
  <c r="AB19" i="107"/>
  <c r="AC19" i="107"/>
  <c r="AD19" i="107"/>
  <c r="AE19" i="107"/>
  <c r="AF19" i="107"/>
  <c r="AG19" i="107"/>
  <c r="AH19" i="107"/>
  <c r="P3" i="107"/>
  <c r="Q3" i="107"/>
  <c r="R3" i="107"/>
  <c r="S3" i="107"/>
  <c r="T3" i="107"/>
  <c r="U3" i="107"/>
  <c r="V3" i="107"/>
  <c r="W3" i="107"/>
  <c r="X3" i="107"/>
  <c r="Z3" i="107"/>
  <c r="P4" i="107"/>
  <c r="Q4" i="107"/>
  <c r="R4" i="107"/>
  <c r="S4" i="107"/>
  <c r="T4" i="107"/>
  <c r="U4" i="107"/>
  <c r="V4" i="107"/>
  <c r="W4" i="107"/>
  <c r="X4" i="107"/>
  <c r="Z4" i="107"/>
  <c r="P5" i="107"/>
  <c r="Q5" i="107"/>
  <c r="R5" i="107"/>
  <c r="S5" i="107"/>
  <c r="T5" i="107"/>
  <c r="U5" i="107"/>
  <c r="V5" i="107"/>
  <c r="W5" i="107"/>
  <c r="X5" i="107"/>
  <c r="Z5" i="107"/>
  <c r="P6" i="107"/>
  <c r="Q6" i="107"/>
  <c r="R6" i="107"/>
  <c r="S6" i="107"/>
  <c r="T6" i="107"/>
  <c r="U6" i="107"/>
  <c r="V6" i="107"/>
  <c r="W6" i="107"/>
  <c r="X6" i="107"/>
  <c r="Z6" i="107"/>
  <c r="P7" i="107"/>
  <c r="Q7" i="107"/>
  <c r="R7" i="107"/>
  <c r="S7" i="107"/>
  <c r="T7" i="107"/>
  <c r="U7" i="107"/>
  <c r="V7" i="107"/>
  <c r="W7" i="107"/>
  <c r="X7" i="107"/>
  <c r="Z7" i="107"/>
  <c r="P8" i="107"/>
  <c r="Q8" i="107"/>
  <c r="R8" i="107"/>
  <c r="S8" i="107"/>
  <c r="T8" i="107"/>
  <c r="U8" i="107"/>
  <c r="V8" i="107"/>
  <c r="W8" i="107"/>
  <c r="X8" i="107"/>
  <c r="Z8" i="107"/>
  <c r="P9" i="107"/>
  <c r="Q9" i="107"/>
  <c r="R9" i="107"/>
  <c r="S9" i="107"/>
  <c r="T9" i="107"/>
  <c r="U9" i="107"/>
  <c r="V9" i="107"/>
  <c r="W9" i="107"/>
  <c r="X9" i="107"/>
  <c r="Z9" i="107"/>
  <c r="P10" i="107"/>
  <c r="Q10" i="107"/>
  <c r="R10" i="107"/>
  <c r="S10" i="107"/>
  <c r="T10" i="107"/>
  <c r="U10" i="107"/>
  <c r="V10" i="107"/>
  <c r="W10" i="107"/>
  <c r="X10" i="107"/>
  <c r="Z10" i="107"/>
  <c r="P11" i="107"/>
  <c r="Q11" i="107"/>
  <c r="R11" i="107"/>
  <c r="S11" i="107"/>
  <c r="T11" i="107"/>
  <c r="U11" i="107"/>
  <c r="V11" i="107"/>
  <c r="W11" i="107"/>
  <c r="X11" i="107"/>
  <c r="Z11" i="107"/>
  <c r="P12" i="107"/>
  <c r="Q12" i="107"/>
  <c r="R12" i="107"/>
  <c r="S12" i="107"/>
  <c r="T12" i="107"/>
  <c r="U12" i="107"/>
  <c r="V12" i="107"/>
  <c r="W12" i="107"/>
  <c r="X12" i="107"/>
  <c r="Z12" i="107"/>
  <c r="P13" i="107"/>
  <c r="Q13" i="107"/>
  <c r="R13" i="107"/>
  <c r="S13" i="107"/>
  <c r="T13" i="107"/>
  <c r="U13" i="107"/>
  <c r="V13" i="107"/>
  <c r="W13" i="107"/>
  <c r="X13" i="107"/>
  <c r="Z13" i="107"/>
  <c r="P14" i="107"/>
  <c r="Q14" i="107"/>
  <c r="R14" i="107"/>
  <c r="S14" i="107"/>
  <c r="T14" i="107"/>
  <c r="U14" i="107"/>
  <c r="V14" i="107"/>
  <c r="W14" i="107"/>
  <c r="X14" i="107"/>
  <c r="Z14" i="107"/>
  <c r="P15" i="107"/>
  <c r="Q15" i="107"/>
  <c r="R15" i="107"/>
  <c r="S15" i="107"/>
  <c r="T15" i="107"/>
  <c r="U15" i="107"/>
  <c r="V15" i="107"/>
  <c r="W15" i="107"/>
  <c r="X15" i="107"/>
  <c r="Z15" i="107"/>
  <c r="P16" i="107"/>
  <c r="Q16" i="107"/>
  <c r="R16" i="107"/>
  <c r="S16" i="107"/>
  <c r="T16" i="107"/>
  <c r="U16" i="107"/>
  <c r="V16" i="107"/>
  <c r="W16" i="107"/>
  <c r="X16" i="107"/>
  <c r="Z16" i="107"/>
  <c r="P17" i="107"/>
  <c r="Q17" i="107"/>
  <c r="R17" i="107"/>
  <c r="S17" i="107"/>
  <c r="T17" i="107"/>
  <c r="U17" i="107"/>
  <c r="V17" i="107"/>
  <c r="W17" i="107"/>
  <c r="X17" i="107"/>
  <c r="Z17" i="107"/>
  <c r="P18" i="107"/>
  <c r="Q18" i="107"/>
  <c r="R18" i="107"/>
  <c r="S18" i="107"/>
  <c r="T18" i="107"/>
  <c r="U18" i="107"/>
  <c r="V18" i="107"/>
  <c r="W18" i="107"/>
  <c r="X18" i="107"/>
  <c r="Z18" i="107"/>
  <c r="P19" i="107"/>
  <c r="Q19" i="107"/>
  <c r="R19" i="107"/>
  <c r="S19" i="107"/>
  <c r="T19" i="107"/>
  <c r="U19" i="107"/>
  <c r="V19" i="107"/>
  <c r="W19" i="107"/>
  <c r="X19" i="107"/>
  <c r="Z19" i="107"/>
  <c r="N3" i="107"/>
  <c r="F3" i="107"/>
  <c r="G3" i="107"/>
  <c r="H3" i="107"/>
  <c r="I3" i="107"/>
  <c r="J3" i="107"/>
  <c r="K3" i="107"/>
  <c r="L3" i="107"/>
  <c r="M3" i="107"/>
  <c r="F4" i="107"/>
  <c r="G4" i="107"/>
  <c r="H4" i="107"/>
  <c r="I4" i="107"/>
  <c r="J4" i="107"/>
  <c r="K4" i="107"/>
  <c r="L4" i="107"/>
  <c r="M4" i="107"/>
  <c r="N4" i="107"/>
  <c r="F5" i="107"/>
  <c r="G5" i="107"/>
  <c r="H5" i="107"/>
  <c r="I5" i="107"/>
  <c r="J5" i="107"/>
  <c r="K5" i="107"/>
  <c r="L5" i="107"/>
  <c r="M5" i="107"/>
  <c r="N5" i="107"/>
  <c r="F6" i="107"/>
  <c r="G6" i="107"/>
  <c r="H6" i="107"/>
  <c r="I6" i="107"/>
  <c r="J6" i="107"/>
  <c r="K6" i="107"/>
  <c r="L6" i="107"/>
  <c r="M6" i="107"/>
  <c r="N6" i="107"/>
  <c r="F7" i="107"/>
  <c r="G7" i="107"/>
  <c r="H7" i="107"/>
  <c r="I7" i="107"/>
  <c r="J7" i="107"/>
  <c r="K7" i="107"/>
  <c r="L7" i="107"/>
  <c r="M7" i="107"/>
  <c r="N7" i="107"/>
  <c r="F8" i="107"/>
  <c r="G8" i="107"/>
  <c r="H8" i="107"/>
  <c r="I8" i="107"/>
  <c r="J8" i="107"/>
  <c r="K8" i="107"/>
  <c r="L8" i="107"/>
  <c r="M8" i="107"/>
  <c r="N8" i="107"/>
  <c r="F9" i="107"/>
  <c r="G9" i="107"/>
  <c r="H9" i="107"/>
  <c r="I9" i="107"/>
  <c r="J9" i="107"/>
  <c r="K9" i="107"/>
  <c r="L9" i="107"/>
  <c r="M9" i="107"/>
  <c r="N9" i="107"/>
  <c r="F10" i="107"/>
  <c r="G10" i="107"/>
  <c r="H10" i="107"/>
  <c r="I10" i="107"/>
  <c r="J10" i="107"/>
  <c r="K10" i="107"/>
  <c r="L10" i="107"/>
  <c r="M10" i="107"/>
  <c r="N10" i="107"/>
  <c r="F11" i="107"/>
  <c r="G11" i="107"/>
  <c r="H11" i="107"/>
  <c r="I11" i="107"/>
  <c r="J11" i="107"/>
  <c r="K11" i="107"/>
  <c r="L11" i="107"/>
  <c r="M11" i="107"/>
  <c r="N11" i="107"/>
  <c r="F12" i="107"/>
  <c r="G12" i="107"/>
  <c r="H12" i="107"/>
  <c r="I12" i="107"/>
  <c r="J12" i="107"/>
  <c r="K12" i="107"/>
  <c r="L12" i="107"/>
  <c r="M12" i="107"/>
  <c r="N12" i="107"/>
  <c r="F13" i="107"/>
  <c r="G13" i="107"/>
  <c r="H13" i="107"/>
  <c r="I13" i="107"/>
  <c r="J13" i="107"/>
  <c r="K13" i="107"/>
  <c r="L13" i="107"/>
  <c r="M13" i="107"/>
  <c r="N13" i="107"/>
  <c r="F14" i="107"/>
  <c r="G14" i="107"/>
  <c r="H14" i="107"/>
  <c r="I14" i="107"/>
  <c r="J14" i="107"/>
  <c r="K14" i="107"/>
  <c r="L14" i="107"/>
  <c r="M14" i="107"/>
  <c r="N14" i="107"/>
  <c r="F15" i="107"/>
  <c r="G15" i="107"/>
  <c r="H15" i="107"/>
  <c r="I15" i="107"/>
  <c r="J15" i="107"/>
  <c r="K15" i="107"/>
  <c r="L15" i="107"/>
  <c r="M15" i="107"/>
  <c r="N15" i="107"/>
  <c r="F16" i="107"/>
  <c r="G16" i="107"/>
  <c r="H16" i="107"/>
  <c r="I16" i="107"/>
  <c r="J16" i="107"/>
  <c r="K16" i="107"/>
  <c r="L16" i="107"/>
  <c r="M16" i="107"/>
  <c r="N16" i="107"/>
  <c r="F17" i="107"/>
  <c r="G17" i="107"/>
  <c r="H17" i="107"/>
  <c r="I17" i="107"/>
  <c r="J17" i="107"/>
  <c r="K17" i="107"/>
  <c r="L17" i="107"/>
  <c r="M17" i="107"/>
  <c r="N17" i="107"/>
  <c r="F18" i="107"/>
  <c r="G18" i="107"/>
  <c r="H18" i="107"/>
  <c r="I18" i="107"/>
  <c r="J18" i="107"/>
  <c r="K18" i="107"/>
  <c r="L18" i="107"/>
  <c r="M18" i="107"/>
  <c r="N18" i="107"/>
  <c r="F19" i="107"/>
  <c r="G19" i="107"/>
  <c r="H19" i="107"/>
  <c r="I19" i="107"/>
  <c r="J19" i="107"/>
  <c r="K19" i="107"/>
  <c r="L19" i="107"/>
  <c r="M19" i="107"/>
  <c r="N19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3" i="107"/>
  <c r="AH29" i="106"/>
  <c r="AG29" i="106"/>
  <c r="AF29" i="106"/>
  <c r="AE29" i="106"/>
  <c r="AD29" i="106"/>
  <c r="AC29" i="106"/>
  <c r="AB29" i="106"/>
  <c r="AA29" i="106"/>
  <c r="Z29" i="106"/>
  <c r="Y29" i="106"/>
  <c r="O29" i="106"/>
  <c r="H29" i="106" s="1"/>
  <c r="N29" i="106"/>
  <c r="F29" i="106" s="1"/>
  <c r="L29" i="106"/>
  <c r="X29" i="106" s="1"/>
  <c r="G29" i="106"/>
  <c r="AH28" i="106"/>
  <c r="AG28" i="106"/>
  <c r="AF28" i="106"/>
  <c r="AE28" i="106"/>
  <c r="AD28" i="106"/>
  <c r="AC28" i="106"/>
  <c r="AB28" i="106"/>
  <c r="AA28" i="106"/>
  <c r="Z28" i="106"/>
  <c r="Y28" i="106"/>
  <c r="O28" i="106"/>
  <c r="H28" i="106" s="1"/>
  <c r="N28" i="106"/>
  <c r="F28" i="106" s="1"/>
  <c r="L28" i="106"/>
  <c r="G28" i="106"/>
  <c r="AH27" i="106"/>
  <c r="AG27" i="106"/>
  <c r="AF27" i="106"/>
  <c r="AE27" i="106"/>
  <c r="AD27" i="106"/>
  <c r="AC27" i="106"/>
  <c r="AB27" i="106"/>
  <c r="AA27" i="106"/>
  <c r="Z27" i="106"/>
  <c r="Y27" i="106"/>
  <c r="O27" i="106"/>
  <c r="H27" i="106" s="1"/>
  <c r="N27" i="106"/>
  <c r="F27" i="106" s="1"/>
  <c r="L27" i="106"/>
  <c r="G27" i="106"/>
  <c r="AH26" i="106"/>
  <c r="AG26" i="106"/>
  <c r="AF26" i="106"/>
  <c r="AE26" i="106"/>
  <c r="AD26" i="106"/>
  <c r="AC26" i="106"/>
  <c r="AB26" i="106"/>
  <c r="AA26" i="106"/>
  <c r="Z26" i="106"/>
  <c r="Y26" i="106"/>
  <c r="O26" i="106"/>
  <c r="H26" i="106" s="1"/>
  <c r="N26" i="106"/>
  <c r="F26" i="106" s="1"/>
  <c r="L26" i="106"/>
  <c r="G26" i="106"/>
  <c r="AH25" i="106"/>
  <c r="AG25" i="106"/>
  <c r="AF25" i="106"/>
  <c r="AE25" i="106"/>
  <c r="AD25" i="106"/>
  <c r="AC25" i="106"/>
  <c r="AB25" i="106"/>
  <c r="AA25" i="106"/>
  <c r="Z25" i="106"/>
  <c r="Y25" i="106"/>
  <c r="O25" i="106"/>
  <c r="H25" i="106" s="1"/>
  <c r="N25" i="106"/>
  <c r="F25" i="106" s="1"/>
  <c r="L25" i="106"/>
  <c r="G25" i="106"/>
  <c r="AH24" i="106"/>
  <c r="AG24" i="106"/>
  <c r="AF24" i="106"/>
  <c r="AE24" i="106"/>
  <c r="AD24" i="106"/>
  <c r="AC24" i="106"/>
  <c r="AB24" i="106"/>
  <c r="AA24" i="106"/>
  <c r="Z24" i="106"/>
  <c r="Y24" i="106"/>
  <c r="O24" i="106"/>
  <c r="H24" i="106" s="1"/>
  <c r="N24" i="106"/>
  <c r="F24" i="106" s="1"/>
  <c r="L24" i="106"/>
  <c r="G24" i="106"/>
  <c r="AH23" i="106"/>
  <c r="AG23" i="106"/>
  <c r="AF23" i="106"/>
  <c r="AE23" i="106"/>
  <c r="AD23" i="106"/>
  <c r="AC23" i="106"/>
  <c r="AB23" i="106"/>
  <c r="AA23" i="106"/>
  <c r="Z23" i="106"/>
  <c r="Y23" i="106"/>
  <c r="O23" i="106"/>
  <c r="H23" i="106" s="1"/>
  <c r="N23" i="106"/>
  <c r="F23" i="106" s="1"/>
  <c r="L23" i="106"/>
  <c r="G23" i="106"/>
  <c r="AH22" i="106"/>
  <c r="AG22" i="106"/>
  <c r="AF22" i="106"/>
  <c r="AE22" i="106"/>
  <c r="AD22" i="106"/>
  <c r="AC22" i="106"/>
  <c r="AB22" i="106"/>
  <c r="AA22" i="106"/>
  <c r="Z22" i="106"/>
  <c r="Y22" i="106"/>
  <c r="O22" i="106"/>
  <c r="H22" i="106" s="1"/>
  <c r="N22" i="106"/>
  <c r="F22" i="106" s="1"/>
  <c r="L22" i="106"/>
  <c r="G22" i="106"/>
  <c r="AH21" i="106"/>
  <c r="AG21" i="106"/>
  <c r="AF21" i="106"/>
  <c r="AE21" i="106"/>
  <c r="AD21" i="106"/>
  <c r="AC21" i="106"/>
  <c r="AB21" i="106"/>
  <c r="AA21" i="106"/>
  <c r="Z21" i="106"/>
  <c r="Y21" i="106"/>
  <c r="N21" i="106"/>
  <c r="F21" i="106" s="1"/>
  <c r="K26" i="4" s="1"/>
  <c r="L21" i="106"/>
  <c r="O21" i="106" s="1"/>
  <c r="H21" i="106" s="1"/>
  <c r="G21" i="106"/>
  <c r="AH20" i="106"/>
  <c r="AG20" i="106"/>
  <c r="AF20" i="106"/>
  <c r="AE20" i="106"/>
  <c r="AD20" i="106"/>
  <c r="AC20" i="106"/>
  <c r="AB20" i="106"/>
  <c r="AA20" i="106"/>
  <c r="Z20" i="106"/>
  <c r="Y20" i="106"/>
  <c r="L20" i="106"/>
  <c r="G20" i="106"/>
  <c r="AH19" i="106"/>
  <c r="AG19" i="106"/>
  <c r="AF19" i="106"/>
  <c r="AE19" i="106"/>
  <c r="AD19" i="106"/>
  <c r="AC19" i="106"/>
  <c r="AB19" i="106"/>
  <c r="AA19" i="106"/>
  <c r="Z19" i="106"/>
  <c r="Y19" i="106"/>
  <c r="L19" i="106"/>
  <c r="G19" i="106"/>
  <c r="AH18" i="106"/>
  <c r="AG18" i="106"/>
  <c r="AF18" i="106"/>
  <c r="AE18" i="106"/>
  <c r="AD18" i="106"/>
  <c r="AC18" i="106"/>
  <c r="AB18" i="106"/>
  <c r="AA18" i="106"/>
  <c r="Z18" i="106"/>
  <c r="Y18" i="106"/>
  <c r="L18" i="106"/>
  <c r="G18" i="106"/>
  <c r="AH17" i="106"/>
  <c r="AG17" i="106"/>
  <c r="AF17" i="106"/>
  <c r="AE17" i="106"/>
  <c r="AD17" i="106"/>
  <c r="AC17" i="106"/>
  <c r="AB17" i="106"/>
  <c r="AA17" i="106"/>
  <c r="Z17" i="106"/>
  <c r="Y17" i="106"/>
  <c r="L17" i="106"/>
  <c r="G17" i="106"/>
  <c r="AH16" i="106"/>
  <c r="AG16" i="106"/>
  <c r="AF16" i="106"/>
  <c r="AE16" i="106"/>
  <c r="AD16" i="106"/>
  <c r="AC16" i="106"/>
  <c r="AB16" i="106"/>
  <c r="AA16" i="106"/>
  <c r="Z16" i="106"/>
  <c r="Y16" i="106"/>
  <c r="N16" i="106"/>
  <c r="F16" i="106" s="1"/>
  <c r="K22" i="4" s="1"/>
  <c r="L16" i="106"/>
  <c r="G16" i="106"/>
  <c r="AH15" i="106"/>
  <c r="AG15" i="106"/>
  <c r="AF15" i="106"/>
  <c r="AE15" i="106"/>
  <c r="AD15" i="106"/>
  <c r="AC15" i="106"/>
  <c r="AB15" i="106"/>
  <c r="AA15" i="106"/>
  <c r="Z15" i="106"/>
  <c r="Y15" i="106"/>
  <c r="L15" i="106"/>
  <c r="G15" i="106"/>
  <c r="AH14" i="106"/>
  <c r="AG14" i="106"/>
  <c r="AF14" i="106"/>
  <c r="AE14" i="106"/>
  <c r="AD14" i="106"/>
  <c r="AC14" i="106"/>
  <c r="AB14" i="106"/>
  <c r="AA14" i="106"/>
  <c r="Z14" i="106"/>
  <c r="Y14" i="106"/>
  <c r="L14" i="106"/>
  <c r="G14" i="106"/>
  <c r="AH13" i="106"/>
  <c r="AG13" i="106"/>
  <c r="AF13" i="106"/>
  <c r="AE13" i="106"/>
  <c r="AD13" i="106"/>
  <c r="AC13" i="106"/>
  <c r="AB13" i="106"/>
  <c r="AA13" i="106"/>
  <c r="Z13" i="106"/>
  <c r="Y13" i="106"/>
  <c r="L13" i="106"/>
  <c r="G13" i="106"/>
  <c r="AH12" i="106"/>
  <c r="AG12" i="106"/>
  <c r="AF12" i="106"/>
  <c r="AE12" i="106"/>
  <c r="AD12" i="106"/>
  <c r="AC12" i="106"/>
  <c r="AB12" i="106"/>
  <c r="AA12" i="106"/>
  <c r="Z12" i="106"/>
  <c r="Y12" i="106"/>
  <c r="N12" i="106"/>
  <c r="F12" i="106" s="1"/>
  <c r="K9" i="4" s="1"/>
  <c r="L12" i="106"/>
  <c r="G12" i="106" s="1"/>
  <c r="AH11" i="106"/>
  <c r="AG11" i="106"/>
  <c r="AF11" i="106"/>
  <c r="AE11" i="106"/>
  <c r="AD11" i="106"/>
  <c r="AC11" i="106"/>
  <c r="AB11" i="106"/>
  <c r="AA11" i="106"/>
  <c r="Z11" i="106"/>
  <c r="Y11" i="106"/>
  <c r="L11" i="106"/>
  <c r="G11" i="106"/>
  <c r="AH10" i="106"/>
  <c r="AG10" i="106"/>
  <c r="AF10" i="106"/>
  <c r="AE10" i="106"/>
  <c r="AD10" i="106"/>
  <c r="AC10" i="106"/>
  <c r="AB10" i="106"/>
  <c r="AA10" i="106"/>
  <c r="Z10" i="106"/>
  <c r="Y10" i="106"/>
  <c r="L10" i="106"/>
  <c r="G10" i="106"/>
  <c r="AH9" i="106"/>
  <c r="AG9" i="106"/>
  <c r="AF9" i="106"/>
  <c r="AE9" i="106"/>
  <c r="AD9" i="106"/>
  <c r="AC9" i="106"/>
  <c r="AB9" i="106"/>
  <c r="AA9" i="106"/>
  <c r="Z9" i="106"/>
  <c r="Y9" i="106"/>
  <c r="L9" i="106"/>
  <c r="G9" i="106"/>
  <c r="AH8" i="106"/>
  <c r="AG8" i="106"/>
  <c r="AF8" i="106"/>
  <c r="AE8" i="106"/>
  <c r="AD8" i="106"/>
  <c r="AC8" i="106"/>
  <c r="AB8" i="106"/>
  <c r="AA8" i="106"/>
  <c r="Z8" i="106"/>
  <c r="Y8" i="106"/>
  <c r="N8" i="106"/>
  <c r="F8" i="106" s="1"/>
  <c r="K24" i="4" s="1"/>
  <c r="L8" i="106"/>
  <c r="G8" i="106"/>
  <c r="AH7" i="106"/>
  <c r="AG7" i="106"/>
  <c r="AF7" i="106"/>
  <c r="AE7" i="106"/>
  <c r="AD7" i="106"/>
  <c r="AC7" i="106"/>
  <c r="AB7" i="106"/>
  <c r="AA7" i="106"/>
  <c r="Z7" i="106"/>
  <c r="Y7" i="106"/>
  <c r="N7" i="106"/>
  <c r="F7" i="106" s="1"/>
  <c r="K15" i="4" s="1"/>
  <c r="L7" i="106"/>
  <c r="O7" i="106" s="1"/>
  <c r="H7" i="106" s="1"/>
  <c r="G7" i="106"/>
  <c r="Z6" i="106"/>
  <c r="Y6" i="106"/>
  <c r="N6" i="106"/>
  <c r="F6" i="106" s="1"/>
  <c r="K12" i="4" s="1"/>
  <c r="L6" i="106"/>
  <c r="O6" i="106" s="1"/>
  <c r="H6" i="106" s="1"/>
  <c r="G6" i="106"/>
  <c r="D23" i="103"/>
  <c r="D12" i="103"/>
  <c r="D14" i="103"/>
  <c r="D21" i="103"/>
  <c r="D19" i="103"/>
  <c r="D7" i="103"/>
  <c r="D16" i="103"/>
  <c r="D18" i="103"/>
  <c r="D9" i="103"/>
  <c r="D13" i="103"/>
  <c r="D11" i="103"/>
  <c r="D10" i="103"/>
  <c r="D17" i="103"/>
  <c r="D15" i="103"/>
  <c r="D22" i="103"/>
  <c r="D20" i="103"/>
  <c r="D6" i="103"/>
  <c r="D8" i="103"/>
  <c r="AU19" i="5" l="1"/>
  <c r="D3" i="107"/>
  <c r="AU6" i="5"/>
  <c r="AU13" i="5"/>
  <c r="AU5" i="5"/>
  <c r="CC25" i="5"/>
  <c r="CB25" i="5"/>
  <c r="BY25" i="5"/>
  <c r="CE25" i="5"/>
  <c r="CK25" i="5"/>
  <c r="CM25" i="5"/>
  <c r="BX25" i="5"/>
  <c r="CN25" i="5"/>
  <c r="CO25" i="5"/>
  <c r="BZ25" i="5"/>
  <c r="CG25" i="5"/>
  <c r="CI25" i="5"/>
  <c r="CL25" i="5"/>
  <c r="CF25" i="5"/>
  <c r="CD25" i="5"/>
  <c r="CJ25" i="5"/>
  <c r="CH25" i="5"/>
  <c r="CA25" i="5"/>
  <c r="AU18" i="5"/>
  <c r="AU15" i="5"/>
  <c r="AU4" i="5"/>
  <c r="AU7" i="5"/>
  <c r="AU9" i="5"/>
  <c r="AU16" i="5"/>
  <c r="AU21" i="5"/>
  <c r="AU22" i="5"/>
  <c r="AU17" i="5"/>
  <c r="AU11" i="5"/>
  <c r="AU10" i="5"/>
  <c r="BV25" i="5"/>
  <c r="D12" i="107"/>
  <c r="D4" i="107"/>
  <c r="L9" i="109"/>
  <c r="O9" i="109" s="1"/>
  <c r="H9" i="109" s="1"/>
  <c r="L6" i="109"/>
  <c r="O6" i="109" s="1"/>
  <c r="H6" i="109" s="1"/>
  <c r="L7" i="109"/>
  <c r="O7" i="109" s="1"/>
  <c r="H7" i="109" s="1"/>
  <c r="L13" i="110"/>
  <c r="O13" i="110" s="1"/>
  <c r="H13" i="110" s="1"/>
  <c r="L28" i="109"/>
  <c r="I6" i="114"/>
  <c r="R11" i="95" s="1"/>
  <c r="L27" i="109"/>
  <c r="Q7" i="114"/>
  <c r="Q17" i="106"/>
  <c r="O18" i="106" s="1"/>
  <c r="H18" i="106" s="1"/>
  <c r="I18" i="106" s="1"/>
  <c r="K14" i="95" s="1"/>
  <c r="N21" i="111"/>
  <c r="F21" i="111" s="1"/>
  <c r="O17" i="4" s="1"/>
  <c r="D8" i="107"/>
  <c r="L12" i="110"/>
  <c r="G18" i="110" s="1"/>
  <c r="L17" i="110"/>
  <c r="O17" i="110" s="1"/>
  <c r="H17" i="110" s="1"/>
  <c r="I17" i="110" s="1"/>
  <c r="N18" i="95" s="1"/>
  <c r="L6" i="110"/>
  <c r="O6" i="110" s="1"/>
  <c r="H6" i="110" s="1"/>
  <c r="I6" i="110" s="1"/>
  <c r="N4" i="95" s="1"/>
  <c r="L8" i="110"/>
  <c r="O8" i="110" s="1"/>
  <c r="H8" i="110" s="1"/>
  <c r="I8" i="110" s="1"/>
  <c r="N8" i="95" s="1"/>
  <c r="L11" i="110"/>
  <c r="L20" i="110"/>
  <c r="L15" i="110"/>
  <c r="L7" i="110"/>
  <c r="O7" i="110" s="1"/>
  <c r="H7" i="110" s="1"/>
  <c r="I7" i="110" s="1"/>
  <c r="N3" i="95" s="1"/>
  <c r="L21" i="110"/>
  <c r="L27" i="110"/>
  <c r="L14" i="110"/>
  <c r="O14" i="110" s="1"/>
  <c r="H14" i="110" s="1"/>
  <c r="I14" i="110" s="1"/>
  <c r="N9" i="95" s="1"/>
  <c r="L24" i="110"/>
  <c r="L19" i="111"/>
  <c r="O19" i="111" s="1"/>
  <c r="H19" i="111" s="1"/>
  <c r="I19" i="111" s="1"/>
  <c r="O12" i="95" s="1"/>
  <c r="L17" i="111"/>
  <c r="L12" i="111"/>
  <c r="Q11" i="111" s="1"/>
  <c r="R25" i="114"/>
  <c r="Q25" i="113"/>
  <c r="N14" i="108"/>
  <c r="F14" i="108" s="1"/>
  <c r="L23" i="4" s="1"/>
  <c r="L17" i="109"/>
  <c r="L29" i="109"/>
  <c r="U27" i="109" s="1"/>
  <c r="N17" i="111"/>
  <c r="F17" i="111" s="1"/>
  <c r="O4" i="4" s="1"/>
  <c r="L8" i="109"/>
  <c r="O8" i="109" s="1"/>
  <c r="H8" i="109" s="1"/>
  <c r="N10" i="110"/>
  <c r="F10" i="110" s="1"/>
  <c r="N14" i="4" s="1"/>
  <c r="N9" i="108"/>
  <c r="F9" i="108" s="1"/>
  <c r="L8" i="4" s="1"/>
  <c r="Q12" i="106"/>
  <c r="N16" i="109"/>
  <c r="F16" i="109" s="1"/>
  <c r="M16" i="4" s="1"/>
  <c r="I8" i="113"/>
  <c r="Q18" i="95" s="1"/>
  <c r="W12" i="106"/>
  <c r="L12" i="109"/>
  <c r="Q7" i="115"/>
  <c r="O8" i="115"/>
  <c r="H8" i="115" s="1"/>
  <c r="I8" i="115" s="1"/>
  <c r="S11" i="95" s="1"/>
  <c r="T16" i="114"/>
  <c r="N11" i="106"/>
  <c r="F11" i="106" s="1"/>
  <c r="K3" i="4" s="1"/>
  <c r="Q15" i="106"/>
  <c r="L11" i="109"/>
  <c r="L20" i="109"/>
  <c r="L26" i="109"/>
  <c r="R17" i="106"/>
  <c r="L19" i="109"/>
  <c r="R24" i="106"/>
  <c r="L25" i="109"/>
  <c r="S10" i="112"/>
  <c r="V12" i="106"/>
  <c r="L14" i="109"/>
  <c r="O14" i="109" s="1"/>
  <c r="H14" i="109" s="1"/>
  <c r="I14" i="109" s="1"/>
  <c r="M4" i="95" s="1"/>
  <c r="L18" i="109"/>
  <c r="O18" i="109" s="1"/>
  <c r="H18" i="109" s="1"/>
  <c r="I18" i="109" s="1"/>
  <c r="M7" i="95" s="1"/>
  <c r="O14" i="112"/>
  <c r="H14" i="112" s="1"/>
  <c r="I14" i="112" s="1"/>
  <c r="P13" i="95" s="1"/>
  <c r="O13" i="112"/>
  <c r="H13" i="112" s="1"/>
  <c r="I13" i="112" s="1"/>
  <c r="P22" i="95" s="1"/>
  <c r="N22" i="111"/>
  <c r="F22" i="111" s="1"/>
  <c r="O22" i="4" s="1"/>
  <c r="N15" i="108"/>
  <c r="F15" i="108" s="1"/>
  <c r="L22" i="4" s="1"/>
  <c r="N17" i="109"/>
  <c r="F17" i="109" s="1"/>
  <c r="M6" i="4" s="1"/>
  <c r="N11" i="110"/>
  <c r="F11" i="110" s="1"/>
  <c r="N10" i="4" s="1"/>
  <c r="N15" i="111"/>
  <c r="F15" i="111" s="1"/>
  <c r="O19" i="4" s="1"/>
  <c r="R10" i="112"/>
  <c r="G20" i="112"/>
  <c r="Q10" i="112"/>
  <c r="D15" i="107"/>
  <c r="N15" i="106"/>
  <c r="F15" i="106" s="1"/>
  <c r="K4" i="4" s="1"/>
  <c r="N9" i="106"/>
  <c r="F9" i="106" s="1"/>
  <c r="K6" i="4" s="1"/>
  <c r="D16" i="107"/>
  <c r="O12" i="106"/>
  <c r="H12" i="106" s="1"/>
  <c r="I12" i="106" s="1"/>
  <c r="K8" i="95" s="1"/>
  <c r="Q22" i="106"/>
  <c r="D13" i="107"/>
  <c r="W11" i="106"/>
  <c r="N11" i="109"/>
  <c r="F11" i="109" s="1"/>
  <c r="M17" i="4" s="1"/>
  <c r="Q7" i="112"/>
  <c r="V16" i="112"/>
  <c r="O17" i="112"/>
  <c r="H17" i="112" s="1"/>
  <c r="I17" i="112" s="1"/>
  <c r="P19" i="95" s="1"/>
  <c r="X7" i="112"/>
  <c r="O9" i="112"/>
  <c r="H9" i="112" s="1"/>
  <c r="I9" i="112" s="1"/>
  <c r="P18" i="95" s="1"/>
  <c r="Q18" i="113"/>
  <c r="O19" i="113"/>
  <c r="H19" i="113" s="1"/>
  <c r="I19" i="113" s="1"/>
  <c r="Q6" i="95" s="1"/>
  <c r="S11" i="115"/>
  <c r="N8" i="108"/>
  <c r="F8" i="108" s="1"/>
  <c r="L5" i="4" s="1"/>
  <c r="N18" i="111"/>
  <c r="F18" i="111" s="1"/>
  <c r="O8" i="4" s="1"/>
  <c r="R7" i="113"/>
  <c r="X16" i="106"/>
  <c r="Q27" i="106"/>
  <c r="V29" i="106"/>
  <c r="N8" i="111"/>
  <c r="F8" i="111" s="1"/>
  <c r="O5" i="4" s="1"/>
  <c r="N13" i="111"/>
  <c r="F13" i="111" s="1"/>
  <c r="O9" i="4" s="1"/>
  <c r="W18" i="106"/>
  <c r="W29" i="106"/>
  <c r="N9" i="111"/>
  <c r="F9" i="111" s="1"/>
  <c r="O21" i="4" s="1"/>
  <c r="S13" i="112"/>
  <c r="O15" i="112"/>
  <c r="H15" i="112" s="1"/>
  <c r="I15" i="112" s="1"/>
  <c r="P4" i="95" s="1"/>
  <c r="Q24" i="114"/>
  <c r="S16" i="115"/>
  <c r="U29" i="106"/>
  <c r="W10" i="106"/>
  <c r="O16" i="106"/>
  <c r="H16" i="106" s="1"/>
  <c r="I16" i="106" s="1"/>
  <c r="K21" i="95" s="1"/>
  <c r="R14" i="106"/>
  <c r="Q7" i="113"/>
  <c r="X7" i="115"/>
  <c r="R7" i="115"/>
  <c r="W16" i="115"/>
  <c r="U7" i="115"/>
  <c r="T16" i="115"/>
  <c r="V11" i="115"/>
  <c r="S20" i="115"/>
  <c r="R20" i="115"/>
  <c r="Q20" i="115"/>
  <c r="X20" i="115"/>
  <c r="V20" i="115"/>
  <c r="W20" i="115"/>
  <c r="U20" i="115"/>
  <c r="T20" i="115"/>
  <c r="X26" i="115"/>
  <c r="W26" i="115"/>
  <c r="V26" i="115"/>
  <c r="T26" i="115"/>
  <c r="U26" i="115"/>
  <c r="S26" i="115"/>
  <c r="R26" i="115"/>
  <c r="Q26" i="115"/>
  <c r="R11" i="115"/>
  <c r="X12" i="115"/>
  <c r="T27" i="115"/>
  <c r="R27" i="115"/>
  <c r="S27" i="115"/>
  <c r="Q27" i="115"/>
  <c r="X27" i="115"/>
  <c r="W27" i="115"/>
  <c r="V27" i="115"/>
  <c r="U27" i="115"/>
  <c r="X16" i="115"/>
  <c r="U18" i="115"/>
  <c r="R18" i="115"/>
  <c r="Q18" i="115"/>
  <c r="X18" i="115"/>
  <c r="W18" i="115"/>
  <c r="V18" i="115"/>
  <c r="T18" i="115"/>
  <c r="S18" i="115"/>
  <c r="Q17" i="115"/>
  <c r="T12" i="115"/>
  <c r="U11" i="115"/>
  <c r="X10" i="115"/>
  <c r="W10" i="115"/>
  <c r="V10" i="115"/>
  <c r="U10" i="115"/>
  <c r="T10" i="115"/>
  <c r="R10" i="115"/>
  <c r="Q10" i="115"/>
  <c r="S10" i="115"/>
  <c r="T15" i="115"/>
  <c r="R29" i="115"/>
  <c r="Q29" i="115"/>
  <c r="X29" i="115"/>
  <c r="W29" i="115"/>
  <c r="V29" i="115"/>
  <c r="U29" i="115"/>
  <c r="T29" i="115"/>
  <c r="S29" i="115"/>
  <c r="S12" i="115"/>
  <c r="V16" i="115"/>
  <c r="R17" i="115"/>
  <c r="V9" i="115"/>
  <c r="T9" i="115"/>
  <c r="S9" i="115"/>
  <c r="R9" i="115"/>
  <c r="Q9" i="115"/>
  <c r="X9" i="115"/>
  <c r="W9" i="115"/>
  <c r="U9" i="115"/>
  <c r="S17" i="115"/>
  <c r="R13" i="115"/>
  <c r="U13" i="115"/>
  <c r="X13" i="115"/>
  <c r="W13" i="115"/>
  <c r="V13" i="115"/>
  <c r="T13" i="115"/>
  <c r="S13" i="115"/>
  <c r="Q13" i="115"/>
  <c r="V25" i="115"/>
  <c r="T25" i="115"/>
  <c r="U25" i="115"/>
  <c r="S25" i="115"/>
  <c r="R25" i="115"/>
  <c r="Q25" i="115"/>
  <c r="X25" i="115"/>
  <c r="W25" i="115"/>
  <c r="R8" i="115"/>
  <c r="X8" i="115"/>
  <c r="W8" i="115"/>
  <c r="V8" i="115"/>
  <c r="U8" i="115"/>
  <c r="T8" i="115"/>
  <c r="S8" i="115"/>
  <c r="Q8" i="115"/>
  <c r="V15" i="115"/>
  <c r="W12" i="115"/>
  <c r="X23" i="115"/>
  <c r="W23" i="115"/>
  <c r="U23" i="115"/>
  <c r="R23" i="115"/>
  <c r="T23" i="115"/>
  <c r="S23" i="115"/>
  <c r="Q23" i="115"/>
  <c r="V23" i="115"/>
  <c r="W7" i="115"/>
  <c r="Q22" i="115"/>
  <c r="T22" i="115"/>
  <c r="W22" i="115"/>
  <c r="V22" i="115"/>
  <c r="U22" i="115"/>
  <c r="S22" i="115"/>
  <c r="R22" i="115"/>
  <c r="X22" i="115"/>
  <c r="T17" i="115"/>
  <c r="T7" i="115"/>
  <c r="U15" i="115"/>
  <c r="R12" i="115"/>
  <c r="W15" i="115"/>
  <c r="W14" i="115"/>
  <c r="V14" i="115"/>
  <c r="U14" i="115"/>
  <c r="T14" i="115"/>
  <c r="S14" i="115"/>
  <c r="R14" i="115"/>
  <c r="Q14" i="115"/>
  <c r="X14" i="115"/>
  <c r="U16" i="115"/>
  <c r="V12" i="115"/>
  <c r="X11" i="115"/>
  <c r="T11" i="115"/>
  <c r="V17" i="115"/>
  <c r="Q12" i="115"/>
  <c r="V7" i="115"/>
  <c r="S7" i="115"/>
  <c r="X21" i="115"/>
  <c r="W21" i="115"/>
  <c r="V21" i="115"/>
  <c r="T21" i="115"/>
  <c r="U21" i="115"/>
  <c r="S21" i="115"/>
  <c r="R21" i="115"/>
  <c r="Q21" i="115"/>
  <c r="W17" i="115"/>
  <c r="R16" i="115"/>
  <c r="W11" i="115"/>
  <c r="X28" i="115"/>
  <c r="W28" i="115"/>
  <c r="V28" i="115"/>
  <c r="U28" i="115"/>
  <c r="T28" i="115"/>
  <c r="R28" i="115"/>
  <c r="S28" i="115"/>
  <c r="Q28" i="115"/>
  <c r="X17" i="115"/>
  <c r="U17" i="115"/>
  <c r="V24" i="115"/>
  <c r="R24" i="115"/>
  <c r="X24" i="115"/>
  <c r="W24" i="115"/>
  <c r="U24" i="115"/>
  <c r="T24" i="115"/>
  <c r="S24" i="115"/>
  <c r="Q24" i="115"/>
  <c r="U12" i="115"/>
  <c r="X19" i="115"/>
  <c r="V19" i="115"/>
  <c r="R19" i="115"/>
  <c r="W19" i="115"/>
  <c r="U19" i="115"/>
  <c r="T19" i="115"/>
  <c r="S19" i="115"/>
  <c r="Q19" i="115"/>
  <c r="X15" i="115"/>
  <c r="S15" i="115"/>
  <c r="N14" i="111"/>
  <c r="F14" i="111" s="1"/>
  <c r="O12" i="4" s="1"/>
  <c r="N10" i="111"/>
  <c r="F10" i="111" s="1"/>
  <c r="O25" i="4" s="1"/>
  <c r="N16" i="111"/>
  <c r="F16" i="111" s="1"/>
  <c r="O18" i="4" s="1"/>
  <c r="I28" i="111"/>
  <c r="V7" i="114"/>
  <c r="S23" i="106"/>
  <c r="Q19" i="108"/>
  <c r="S25" i="112"/>
  <c r="S9" i="106"/>
  <c r="V27" i="106"/>
  <c r="Q7" i="106"/>
  <c r="R22" i="106"/>
  <c r="R7" i="106"/>
  <c r="T22" i="106"/>
  <c r="Q23" i="106"/>
  <c r="Q24" i="106"/>
  <c r="L29" i="110"/>
  <c r="S29" i="110" s="1"/>
  <c r="T10" i="112"/>
  <c r="N10" i="106"/>
  <c r="F10" i="106" s="1"/>
  <c r="K11" i="4" s="1"/>
  <c r="S8" i="106"/>
  <c r="O15" i="110"/>
  <c r="H15" i="110" s="1"/>
  <c r="I15" i="110" s="1"/>
  <c r="N10" i="95" s="1"/>
  <c r="O8" i="106"/>
  <c r="H8" i="106" s="1"/>
  <c r="I8" i="106" s="1"/>
  <c r="K24" i="95" s="1"/>
  <c r="Q9" i="106"/>
  <c r="Q20" i="106"/>
  <c r="I29" i="110"/>
  <c r="U19" i="106"/>
  <c r="R20" i="106"/>
  <c r="N12" i="109"/>
  <c r="F12" i="109" s="1"/>
  <c r="M12" i="4" s="1"/>
  <c r="U18" i="106"/>
  <c r="Q19" i="106"/>
  <c r="O20" i="106" s="1"/>
  <c r="H20" i="106" s="1"/>
  <c r="I20" i="106" s="1"/>
  <c r="K17" i="95" s="1"/>
  <c r="V20" i="106"/>
  <c r="U22" i="106"/>
  <c r="X23" i="106"/>
  <c r="Q12" i="108"/>
  <c r="O12" i="110"/>
  <c r="H12" i="110" s="1"/>
  <c r="I12" i="110" s="1"/>
  <c r="N20" i="95" s="1"/>
  <c r="L28" i="110"/>
  <c r="I23" i="111"/>
  <c r="W26" i="113"/>
  <c r="S25" i="106"/>
  <c r="X8" i="106"/>
  <c r="R18" i="106"/>
  <c r="V15" i="106"/>
  <c r="U17" i="106"/>
  <c r="S18" i="106"/>
  <c r="Q24" i="108"/>
  <c r="L26" i="110"/>
  <c r="T26" i="113"/>
  <c r="R24" i="114"/>
  <c r="D17" i="107"/>
  <c r="R15" i="106"/>
  <c r="S16" i="106"/>
  <c r="N11" i="108"/>
  <c r="F11" i="108" s="1"/>
  <c r="L6" i="4" s="1"/>
  <c r="L25" i="110"/>
  <c r="V8" i="108"/>
  <c r="N18" i="106"/>
  <c r="F18" i="106" s="1"/>
  <c r="K13" i="4" s="1"/>
  <c r="V15" i="108"/>
  <c r="T8" i="106"/>
  <c r="X26" i="106"/>
  <c r="W14" i="106"/>
  <c r="S15" i="106"/>
  <c r="U14" i="106"/>
  <c r="L9" i="110"/>
  <c r="O9" i="110" s="1"/>
  <c r="H9" i="110" s="1"/>
  <c r="I9" i="110" s="1"/>
  <c r="N22" i="95" s="1"/>
  <c r="T21" i="106"/>
  <c r="D7" i="107"/>
  <c r="T14" i="106"/>
  <c r="T16" i="106"/>
  <c r="X13" i="106"/>
  <c r="N13" i="106"/>
  <c r="F13" i="106" s="1"/>
  <c r="K20" i="4" s="1"/>
  <c r="X28" i="106"/>
  <c r="I29" i="106"/>
  <c r="L16" i="110"/>
  <c r="O16" i="110" s="1"/>
  <c r="H16" i="110" s="1"/>
  <c r="I16" i="110" s="1"/>
  <c r="N21" i="95" s="1"/>
  <c r="L23" i="110"/>
  <c r="V16" i="114"/>
  <c r="T11" i="112"/>
  <c r="X16" i="112"/>
  <c r="U24" i="114"/>
  <c r="T8" i="114"/>
  <c r="X7" i="114"/>
  <c r="R8" i="114"/>
  <c r="Q25" i="114"/>
  <c r="W16" i="114"/>
  <c r="U16" i="114"/>
  <c r="S7" i="114"/>
  <c r="V24" i="114"/>
  <c r="Q8" i="114"/>
  <c r="U8" i="114"/>
  <c r="T7" i="114"/>
  <c r="W8" i="114"/>
  <c r="Q26" i="113"/>
  <c r="S25" i="113"/>
  <c r="W18" i="113"/>
  <c r="X23" i="114"/>
  <c r="V23" i="114"/>
  <c r="U23" i="114"/>
  <c r="T23" i="114"/>
  <c r="W23" i="114"/>
  <c r="S23" i="114"/>
  <c r="R23" i="114"/>
  <c r="Q23" i="114"/>
  <c r="Q14" i="114"/>
  <c r="W14" i="114"/>
  <c r="X14" i="114"/>
  <c r="V14" i="114"/>
  <c r="U14" i="114"/>
  <c r="T14" i="114"/>
  <c r="S14" i="114"/>
  <c r="R14" i="114"/>
  <c r="S8" i="114"/>
  <c r="X15" i="114"/>
  <c r="V15" i="114"/>
  <c r="U15" i="114"/>
  <c r="T15" i="114"/>
  <c r="W15" i="114"/>
  <c r="S15" i="114"/>
  <c r="R15" i="114"/>
  <c r="Q15" i="114"/>
  <c r="U7" i="114"/>
  <c r="U26" i="114"/>
  <c r="S26" i="114"/>
  <c r="T26" i="114"/>
  <c r="R26" i="114"/>
  <c r="Q26" i="114"/>
  <c r="X26" i="114"/>
  <c r="W26" i="114"/>
  <c r="V26" i="114"/>
  <c r="S25" i="114"/>
  <c r="R29" i="114"/>
  <c r="X29" i="114"/>
  <c r="W29" i="114"/>
  <c r="V29" i="114"/>
  <c r="U29" i="114"/>
  <c r="T29" i="114"/>
  <c r="Q29" i="114"/>
  <c r="S29" i="114"/>
  <c r="S28" i="114"/>
  <c r="Q28" i="114"/>
  <c r="X28" i="114"/>
  <c r="W28" i="114"/>
  <c r="V28" i="114"/>
  <c r="R28" i="114"/>
  <c r="U28" i="114"/>
  <c r="T28" i="114"/>
  <c r="T27" i="114"/>
  <c r="R27" i="114"/>
  <c r="Q27" i="114"/>
  <c r="X27" i="114"/>
  <c r="W27" i="114"/>
  <c r="V27" i="114"/>
  <c r="S27" i="114"/>
  <c r="U27" i="114"/>
  <c r="X24" i="114"/>
  <c r="T25" i="114"/>
  <c r="S24" i="114"/>
  <c r="U18" i="114"/>
  <c r="S18" i="114"/>
  <c r="R18" i="114"/>
  <c r="Q18" i="114"/>
  <c r="X18" i="114"/>
  <c r="T18" i="114"/>
  <c r="W18" i="114"/>
  <c r="V18" i="114"/>
  <c r="V25" i="114"/>
  <c r="V17" i="114"/>
  <c r="T17" i="114"/>
  <c r="S17" i="114"/>
  <c r="U17" i="114"/>
  <c r="R17" i="114"/>
  <c r="Q17" i="114"/>
  <c r="X17" i="114"/>
  <c r="W17" i="114"/>
  <c r="T24" i="114"/>
  <c r="R21" i="114"/>
  <c r="X21" i="114"/>
  <c r="W21" i="114"/>
  <c r="V21" i="114"/>
  <c r="U21" i="114"/>
  <c r="Q21" i="114"/>
  <c r="T21" i="114"/>
  <c r="S21" i="114"/>
  <c r="S20" i="114"/>
  <c r="Q20" i="114"/>
  <c r="X20" i="114"/>
  <c r="R20" i="114"/>
  <c r="W20" i="114"/>
  <c r="V20" i="114"/>
  <c r="U20" i="114"/>
  <c r="T20" i="114"/>
  <c r="T19" i="114"/>
  <c r="R19" i="114"/>
  <c r="Q19" i="114"/>
  <c r="X19" i="114"/>
  <c r="S19" i="114"/>
  <c r="W19" i="114"/>
  <c r="V19" i="114"/>
  <c r="U19" i="114"/>
  <c r="X16" i="114"/>
  <c r="W25" i="114"/>
  <c r="V9" i="114"/>
  <c r="T9" i="114"/>
  <c r="W7" i="114"/>
  <c r="S9" i="114"/>
  <c r="R9" i="114"/>
  <c r="Q9" i="114"/>
  <c r="V8" i="114"/>
  <c r="X9" i="114"/>
  <c r="U9" i="114"/>
  <c r="W9" i="114"/>
  <c r="Q22" i="114"/>
  <c r="W22" i="114"/>
  <c r="X22" i="114"/>
  <c r="V22" i="114"/>
  <c r="U22" i="114"/>
  <c r="T22" i="114"/>
  <c r="S22" i="114"/>
  <c r="R22" i="114"/>
  <c r="S16" i="114"/>
  <c r="R16" i="114"/>
  <c r="Q16" i="114"/>
  <c r="U10" i="114"/>
  <c r="S10" i="114"/>
  <c r="R10" i="114"/>
  <c r="Q10" i="114"/>
  <c r="X10" i="114"/>
  <c r="T10" i="114"/>
  <c r="W10" i="114"/>
  <c r="V10" i="114"/>
  <c r="U25" i="114"/>
  <c r="W24" i="114"/>
  <c r="R13" i="114"/>
  <c r="X13" i="114"/>
  <c r="Q13" i="114"/>
  <c r="W13" i="114"/>
  <c r="V13" i="114"/>
  <c r="U13" i="114"/>
  <c r="T13" i="114"/>
  <c r="S13" i="114"/>
  <c r="S12" i="114"/>
  <c r="Q12" i="114"/>
  <c r="X12" i="114"/>
  <c r="W12" i="114"/>
  <c r="V12" i="114"/>
  <c r="U12" i="114"/>
  <c r="R12" i="114"/>
  <c r="T12" i="114"/>
  <c r="T11" i="114"/>
  <c r="R11" i="114"/>
  <c r="Q11" i="114"/>
  <c r="X11" i="114"/>
  <c r="W11" i="114"/>
  <c r="V11" i="114"/>
  <c r="S11" i="114"/>
  <c r="U11" i="114"/>
  <c r="X8" i="114"/>
  <c r="X25" i="114"/>
  <c r="X23" i="113"/>
  <c r="W23" i="113"/>
  <c r="V23" i="113"/>
  <c r="U23" i="113"/>
  <c r="Q23" i="113"/>
  <c r="T23" i="113"/>
  <c r="S23" i="113"/>
  <c r="R23" i="113"/>
  <c r="V9" i="113"/>
  <c r="U9" i="113"/>
  <c r="W7" i="113"/>
  <c r="T9" i="113"/>
  <c r="S9" i="113"/>
  <c r="R9" i="113"/>
  <c r="T7" i="113"/>
  <c r="W9" i="113"/>
  <c r="X8" i="113"/>
  <c r="Q9" i="113"/>
  <c r="X9" i="113"/>
  <c r="S26" i="113"/>
  <c r="R26" i="113"/>
  <c r="R29" i="113"/>
  <c r="Q29" i="113"/>
  <c r="X29" i="113"/>
  <c r="W29" i="113"/>
  <c r="V29" i="113"/>
  <c r="U29" i="113"/>
  <c r="S29" i="113"/>
  <c r="T29" i="113"/>
  <c r="X26" i="113"/>
  <c r="T27" i="113"/>
  <c r="S27" i="113"/>
  <c r="U27" i="113"/>
  <c r="R27" i="113"/>
  <c r="Q27" i="113"/>
  <c r="X27" i="113"/>
  <c r="W27" i="113"/>
  <c r="V27" i="113"/>
  <c r="U26" i="113"/>
  <c r="X25" i="113"/>
  <c r="W24" i="113"/>
  <c r="V24" i="113"/>
  <c r="U24" i="113"/>
  <c r="T24" i="113"/>
  <c r="S24" i="113"/>
  <c r="R24" i="113"/>
  <c r="Q24" i="113"/>
  <c r="X24" i="113"/>
  <c r="S18" i="113"/>
  <c r="R18" i="113"/>
  <c r="R21" i="113"/>
  <c r="Q21" i="113"/>
  <c r="X21" i="113"/>
  <c r="W21" i="113"/>
  <c r="V21" i="113"/>
  <c r="U21" i="113"/>
  <c r="S21" i="113"/>
  <c r="T21" i="113"/>
  <c r="X18" i="113"/>
  <c r="T19" i="113"/>
  <c r="S19" i="113"/>
  <c r="R19" i="113"/>
  <c r="Q19" i="113"/>
  <c r="X19" i="113"/>
  <c r="U19" i="113"/>
  <c r="W19" i="113"/>
  <c r="V19" i="113"/>
  <c r="U18" i="113"/>
  <c r="R25" i="113"/>
  <c r="T18" i="113"/>
  <c r="X15" i="113"/>
  <c r="Q15" i="113"/>
  <c r="W15" i="113"/>
  <c r="V15" i="113"/>
  <c r="U15" i="113"/>
  <c r="T15" i="113"/>
  <c r="S15" i="113"/>
  <c r="R15" i="113"/>
  <c r="Q14" i="113"/>
  <c r="X14" i="113"/>
  <c r="W14" i="113"/>
  <c r="V14" i="113"/>
  <c r="U14" i="113"/>
  <c r="R14" i="113"/>
  <c r="T14" i="113"/>
  <c r="S14" i="113"/>
  <c r="S12" i="113"/>
  <c r="R12" i="113"/>
  <c r="Q12" i="113"/>
  <c r="T12" i="113"/>
  <c r="X12" i="113"/>
  <c r="W12" i="113"/>
  <c r="V12" i="113"/>
  <c r="U12" i="113"/>
  <c r="W16" i="113"/>
  <c r="V16" i="113"/>
  <c r="U16" i="113"/>
  <c r="T16" i="113"/>
  <c r="S16" i="113"/>
  <c r="R16" i="113"/>
  <c r="X16" i="113"/>
  <c r="Q16" i="113"/>
  <c r="S10" i="113"/>
  <c r="R10" i="113"/>
  <c r="R13" i="113"/>
  <c r="Q13" i="113"/>
  <c r="X13" i="113"/>
  <c r="W13" i="113"/>
  <c r="V13" i="113"/>
  <c r="S13" i="113"/>
  <c r="U13" i="113"/>
  <c r="T13" i="113"/>
  <c r="X10" i="113"/>
  <c r="T11" i="113"/>
  <c r="S11" i="113"/>
  <c r="R11" i="113"/>
  <c r="Q11" i="113"/>
  <c r="X11" i="113"/>
  <c r="W11" i="113"/>
  <c r="U11" i="113"/>
  <c r="V11" i="113"/>
  <c r="W8" i="113"/>
  <c r="T25" i="113"/>
  <c r="S20" i="113"/>
  <c r="R20" i="113"/>
  <c r="Q20" i="113"/>
  <c r="X20" i="113"/>
  <c r="W20" i="113"/>
  <c r="V20" i="113"/>
  <c r="T20" i="113"/>
  <c r="U20" i="113"/>
  <c r="T10" i="113"/>
  <c r="U8" i="113"/>
  <c r="T8" i="113"/>
  <c r="Q10" i="113"/>
  <c r="R8" i="113"/>
  <c r="W10" i="113"/>
  <c r="X7" i="113"/>
  <c r="U25" i="113"/>
  <c r="V8" i="113"/>
  <c r="V7" i="113"/>
  <c r="U7" i="113"/>
  <c r="S8" i="113"/>
  <c r="S7" i="113"/>
  <c r="Q8" i="113"/>
  <c r="U10" i="113"/>
  <c r="W25" i="113"/>
  <c r="Q22" i="113"/>
  <c r="X22" i="113"/>
  <c r="W22" i="113"/>
  <c r="R22" i="113"/>
  <c r="V22" i="113"/>
  <c r="U22" i="113"/>
  <c r="T22" i="113"/>
  <c r="S22" i="113"/>
  <c r="V17" i="113"/>
  <c r="U17" i="113"/>
  <c r="T17" i="113"/>
  <c r="S17" i="113"/>
  <c r="R17" i="113"/>
  <c r="W17" i="113"/>
  <c r="Q17" i="113"/>
  <c r="X17" i="113"/>
  <c r="V18" i="113"/>
  <c r="V10" i="113"/>
  <c r="S28" i="113"/>
  <c r="R28" i="113"/>
  <c r="Q28" i="113"/>
  <c r="X28" i="113"/>
  <c r="W28" i="113"/>
  <c r="T28" i="113"/>
  <c r="V28" i="113"/>
  <c r="U28" i="113"/>
  <c r="V26" i="113"/>
  <c r="V25" i="113"/>
  <c r="W14" i="112"/>
  <c r="U7" i="112"/>
  <c r="S28" i="112"/>
  <c r="R28" i="112"/>
  <c r="Q28" i="112"/>
  <c r="X28" i="112"/>
  <c r="W28" i="112"/>
  <c r="V28" i="112"/>
  <c r="U28" i="112"/>
  <c r="T28" i="112"/>
  <c r="R8" i="112"/>
  <c r="W10" i="112"/>
  <c r="Q25" i="112"/>
  <c r="X13" i="112"/>
  <c r="Q22" i="112"/>
  <c r="X22" i="112"/>
  <c r="W22" i="112"/>
  <c r="V22" i="112"/>
  <c r="U22" i="112"/>
  <c r="T22" i="112"/>
  <c r="S22" i="112"/>
  <c r="R22" i="112"/>
  <c r="S20" i="112"/>
  <c r="R20" i="112"/>
  <c r="Q20" i="112"/>
  <c r="X20" i="112"/>
  <c r="W20" i="112"/>
  <c r="V20" i="112"/>
  <c r="U20" i="112"/>
  <c r="T20" i="112"/>
  <c r="S7" i="112"/>
  <c r="Q8" i="112"/>
  <c r="Q14" i="112"/>
  <c r="R25" i="112"/>
  <c r="W24" i="112"/>
  <c r="V24" i="112"/>
  <c r="U24" i="112"/>
  <c r="T24" i="112"/>
  <c r="S24" i="112"/>
  <c r="R24" i="112"/>
  <c r="Q24" i="112"/>
  <c r="X24" i="112"/>
  <c r="R11" i="112"/>
  <c r="T16" i="112"/>
  <c r="R16" i="112"/>
  <c r="T19" i="112"/>
  <c r="S19" i="112"/>
  <c r="R19" i="112"/>
  <c r="Q19" i="112"/>
  <c r="X19" i="112"/>
  <c r="W19" i="112"/>
  <c r="V19" i="112"/>
  <c r="U19" i="112"/>
  <c r="R7" i="112"/>
  <c r="W16" i="112"/>
  <c r="V14" i="112"/>
  <c r="T14" i="112"/>
  <c r="T27" i="112"/>
  <c r="S27" i="112"/>
  <c r="R27" i="112"/>
  <c r="Q27" i="112"/>
  <c r="X27" i="112"/>
  <c r="W27" i="112"/>
  <c r="V27" i="112"/>
  <c r="U27" i="112"/>
  <c r="U26" i="112"/>
  <c r="T26" i="112"/>
  <c r="S26" i="112"/>
  <c r="R26" i="112"/>
  <c r="Q26" i="112"/>
  <c r="X26" i="112"/>
  <c r="W26" i="112"/>
  <c r="V26" i="112"/>
  <c r="W8" i="112"/>
  <c r="T25" i="112"/>
  <c r="V8" i="112"/>
  <c r="U8" i="112"/>
  <c r="W13" i="112"/>
  <c r="U13" i="112"/>
  <c r="Q16" i="112"/>
  <c r="U18" i="112"/>
  <c r="T18" i="112"/>
  <c r="S18" i="112"/>
  <c r="R18" i="112"/>
  <c r="Q18" i="112"/>
  <c r="X18" i="112"/>
  <c r="W18" i="112"/>
  <c r="V18" i="112"/>
  <c r="U25" i="112"/>
  <c r="X23" i="112"/>
  <c r="W23" i="112"/>
  <c r="V23" i="112"/>
  <c r="U23" i="112"/>
  <c r="T23" i="112"/>
  <c r="S23" i="112"/>
  <c r="R23" i="112"/>
  <c r="Q23" i="112"/>
  <c r="V7" i="112"/>
  <c r="R29" i="112"/>
  <c r="Q29" i="112"/>
  <c r="X29" i="112"/>
  <c r="W29" i="112"/>
  <c r="V29" i="112"/>
  <c r="U29" i="112"/>
  <c r="T29" i="112"/>
  <c r="S29" i="112"/>
  <c r="S12" i="112"/>
  <c r="R12" i="112"/>
  <c r="S11" i="112"/>
  <c r="Q12" i="112"/>
  <c r="Q11" i="112"/>
  <c r="X12" i="112"/>
  <c r="W12" i="112"/>
  <c r="X11" i="112"/>
  <c r="V12" i="112"/>
  <c r="U12" i="112"/>
  <c r="U11" i="112"/>
  <c r="T12" i="112"/>
  <c r="S14" i="112"/>
  <c r="U10" i="112"/>
  <c r="V25" i="112"/>
  <c r="V17" i="112"/>
  <c r="U17" i="112"/>
  <c r="T17" i="112"/>
  <c r="S17" i="112"/>
  <c r="R17" i="112"/>
  <c r="S16" i="112"/>
  <c r="Q17" i="112"/>
  <c r="X17" i="112"/>
  <c r="W17" i="112"/>
  <c r="U16" i="112"/>
  <c r="R21" i="112"/>
  <c r="Q21" i="112"/>
  <c r="X21" i="112"/>
  <c r="W21" i="112"/>
  <c r="V21" i="112"/>
  <c r="U21" i="112"/>
  <c r="T21" i="112"/>
  <c r="S21" i="112"/>
  <c r="W11" i="112"/>
  <c r="T13" i="112"/>
  <c r="W25" i="112"/>
  <c r="V9" i="112"/>
  <c r="U9" i="112"/>
  <c r="W7" i="112"/>
  <c r="T9" i="112"/>
  <c r="S9" i="112"/>
  <c r="R9" i="112"/>
  <c r="T7" i="112"/>
  <c r="S8" i="112"/>
  <c r="Q9" i="112"/>
  <c r="X9" i="112"/>
  <c r="W9" i="112"/>
  <c r="X8" i="112"/>
  <c r="X15" i="112"/>
  <c r="W15" i="112"/>
  <c r="X14" i="112"/>
  <c r="V15" i="112"/>
  <c r="U15" i="112"/>
  <c r="T15" i="112"/>
  <c r="U14" i="112"/>
  <c r="S15" i="112"/>
  <c r="R15" i="112"/>
  <c r="Q15" i="112"/>
  <c r="R14" i="112"/>
  <c r="T8" i="112"/>
  <c r="V13" i="112"/>
  <c r="X10" i="112"/>
  <c r="V11" i="112"/>
  <c r="V10" i="112"/>
  <c r="X25" i="112"/>
  <c r="R13" i="112"/>
  <c r="D6" i="107"/>
  <c r="D11" i="107"/>
  <c r="D19" i="107"/>
  <c r="D5" i="107"/>
  <c r="D14" i="107"/>
  <c r="D9" i="107"/>
  <c r="D18" i="107"/>
  <c r="D10" i="107"/>
  <c r="I25" i="110"/>
  <c r="I13" i="110"/>
  <c r="N15" i="95" s="1"/>
  <c r="I29" i="111"/>
  <c r="I19" i="110"/>
  <c r="I27" i="110"/>
  <c r="I28" i="110"/>
  <c r="I26" i="110"/>
  <c r="I21" i="110"/>
  <c r="I24" i="110"/>
  <c r="I20" i="110"/>
  <c r="I22" i="110"/>
  <c r="L10" i="110"/>
  <c r="L22" i="110"/>
  <c r="I23" i="110"/>
  <c r="L18" i="110"/>
  <c r="T17" i="110" s="1"/>
  <c r="I25" i="111"/>
  <c r="I27" i="111"/>
  <c r="I26" i="111"/>
  <c r="I11" i="111"/>
  <c r="O10" i="95" s="1"/>
  <c r="I24" i="111"/>
  <c r="L10" i="111"/>
  <c r="L26" i="111"/>
  <c r="L28" i="111"/>
  <c r="L21" i="111"/>
  <c r="L14" i="111"/>
  <c r="L7" i="111"/>
  <c r="O7" i="111" s="1"/>
  <c r="H7" i="111" s="1"/>
  <c r="I7" i="111" s="1"/>
  <c r="O3" i="95" s="1"/>
  <c r="L23" i="111"/>
  <c r="L16" i="111"/>
  <c r="L9" i="111"/>
  <c r="L25" i="111"/>
  <c r="L18" i="111"/>
  <c r="L27" i="111"/>
  <c r="L20" i="111"/>
  <c r="O20" i="111" s="1"/>
  <c r="H20" i="111" s="1"/>
  <c r="I20" i="111" s="1"/>
  <c r="O11" i="95" s="1"/>
  <c r="L13" i="111"/>
  <c r="L29" i="111"/>
  <c r="L6" i="111"/>
  <c r="O6" i="111" s="1"/>
  <c r="H6" i="111" s="1"/>
  <c r="L22" i="111"/>
  <c r="L15" i="111"/>
  <c r="L8" i="111"/>
  <c r="L24" i="111"/>
  <c r="Q19" i="110"/>
  <c r="R19" i="110"/>
  <c r="I25" i="108"/>
  <c r="N13" i="108"/>
  <c r="F13" i="108" s="1"/>
  <c r="L4" i="4" s="1"/>
  <c r="N12" i="108"/>
  <c r="F12" i="108" s="1"/>
  <c r="L10" i="4" s="1"/>
  <c r="I21" i="106"/>
  <c r="K26" i="95" s="1"/>
  <c r="N14" i="106"/>
  <c r="F14" i="106" s="1"/>
  <c r="K16" i="4" s="1"/>
  <c r="I23" i="106"/>
  <c r="I28" i="106"/>
  <c r="I27" i="106"/>
  <c r="O17" i="106"/>
  <c r="H17" i="106" s="1"/>
  <c r="I17" i="106" s="1"/>
  <c r="K6" i="95" s="1"/>
  <c r="N17" i="106"/>
  <c r="F17" i="106" s="1"/>
  <c r="K5" i="4" s="1"/>
  <c r="I6" i="106"/>
  <c r="K13" i="95" s="1"/>
  <c r="N19" i="106"/>
  <c r="F19" i="106" s="1"/>
  <c r="K14" i="4" s="1"/>
  <c r="N20" i="106"/>
  <c r="F20" i="106" s="1"/>
  <c r="K17" i="4" s="1"/>
  <c r="I26" i="106"/>
  <c r="I25" i="106"/>
  <c r="I24" i="106"/>
  <c r="I7" i="106"/>
  <c r="K16" i="95" s="1"/>
  <c r="I22" i="106"/>
  <c r="W9" i="106"/>
  <c r="R19" i="106"/>
  <c r="S10" i="106"/>
  <c r="R12" i="106"/>
  <c r="W15" i="106"/>
  <c r="U21" i="106"/>
  <c r="T25" i="106"/>
  <c r="Q29" i="106"/>
  <c r="U8" i="106"/>
  <c r="T10" i="106"/>
  <c r="S12" i="106"/>
  <c r="Q14" i="106"/>
  <c r="X15" i="106"/>
  <c r="W17" i="106"/>
  <c r="W19" i="106"/>
  <c r="V21" i="106"/>
  <c r="U23" i="106"/>
  <c r="U25" i="106"/>
  <c r="S27" i="106"/>
  <c r="R29" i="106"/>
  <c r="X20" i="106"/>
  <c r="W24" i="106"/>
  <c r="X9" i="106"/>
  <c r="Q21" i="106"/>
  <c r="W26" i="106"/>
  <c r="V17" i="106"/>
  <c r="V19" i="106"/>
  <c r="T23" i="106"/>
  <c r="R27" i="106"/>
  <c r="T17" i="108"/>
  <c r="V8" i="106"/>
  <c r="U10" i="106"/>
  <c r="T12" i="106"/>
  <c r="Q16" i="106"/>
  <c r="X17" i="106"/>
  <c r="X19" i="106"/>
  <c r="W21" i="106"/>
  <c r="V23" i="106"/>
  <c r="V25" i="106"/>
  <c r="T27" i="106"/>
  <c r="S29" i="106"/>
  <c r="U28" i="106"/>
  <c r="X24" i="106"/>
  <c r="W8" i="106"/>
  <c r="V10" i="106"/>
  <c r="U12" i="106"/>
  <c r="S14" i="106"/>
  <c r="R16" i="106"/>
  <c r="Q18" i="106"/>
  <c r="X21" i="106"/>
  <c r="W23" i="106"/>
  <c r="W25" i="106"/>
  <c r="U27" i="106"/>
  <c r="T29" i="106"/>
  <c r="R25" i="108"/>
  <c r="X25" i="106"/>
  <c r="W27" i="106"/>
  <c r="Q14" i="108"/>
  <c r="O15" i="108" s="1"/>
  <c r="H15" i="108" s="1"/>
  <c r="I15" i="108" s="1"/>
  <c r="L21" i="95" s="1"/>
  <c r="S7" i="106"/>
  <c r="R9" i="106"/>
  <c r="X12" i="106"/>
  <c r="V14" i="106"/>
  <c r="U16" i="106"/>
  <c r="T18" i="106"/>
  <c r="S20" i="106"/>
  <c r="Q26" i="106"/>
  <c r="X27" i="106"/>
  <c r="T7" i="106"/>
  <c r="Q11" i="106"/>
  <c r="V16" i="106"/>
  <c r="T20" i="106"/>
  <c r="S22" i="106"/>
  <c r="S24" i="106"/>
  <c r="R26" i="106"/>
  <c r="Q28" i="106"/>
  <c r="R23" i="108"/>
  <c r="I24" i="108"/>
  <c r="U7" i="106"/>
  <c r="T9" i="106"/>
  <c r="R11" i="106"/>
  <c r="Q13" i="106"/>
  <c r="X14" i="106"/>
  <c r="W16" i="106"/>
  <c r="V18" i="106"/>
  <c r="U20" i="106"/>
  <c r="T24" i="106"/>
  <c r="S26" i="106"/>
  <c r="R28" i="106"/>
  <c r="R12" i="108"/>
  <c r="V7" i="106"/>
  <c r="U9" i="106"/>
  <c r="S11" i="106"/>
  <c r="R13" i="106"/>
  <c r="O15" i="106" s="1"/>
  <c r="H15" i="106" s="1"/>
  <c r="I15" i="106" s="1"/>
  <c r="K4" i="95" s="1"/>
  <c r="U24" i="106"/>
  <c r="T26" i="106"/>
  <c r="S28" i="106"/>
  <c r="W7" i="106"/>
  <c r="V9" i="106"/>
  <c r="T11" i="106"/>
  <c r="S13" i="106"/>
  <c r="X18" i="106"/>
  <c r="W20" i="106"/>
  <c r="V22" i="106"/>
  <c r="V24" i="106"/>
  <c r="U26" i="106"/>
  <c r="T28" i="106"/>
  <c r="S19" i="108"/>
  <c r="X10" i="106"/>
  <c r="X7" i="106"/>
  <c r="W22" i="106"/>
  <c r="V26" i="106"/>
  <c r="V11" i="106"/>
  <c r="U13" i="106"/>
  <c r="V28" i="106"/>
  <c r="Q8" i="106"/>
  <c r="V13" i="106"/>
  <c r="S17" i="106"/>
  <c r="S19" i="106"/>
  <c r="R21" i="106"/>
  <c r="Q25" i="106"/>
  <c r="W28" i="106"/>
  <c r="R8" i="106"/>
  <c r="Q10" i="106"/>
  <c r="X11" i="106"/>
  <c r="W13" i="106"/>
  <c r="U15" i="106"/>
  <c r="T17" i="106"/>
  <c r="T19" i="106"/>
  <c r="S21" i="106"/>
  <c r="R23" i="106"/>
  <c r="R25" i="106"/>
  <c r="R18" i="108"/>
  <c r="I27" i="108"/>
  <c r="U11" i="106"/>
  <c r="T13" i="106"/>
  <c r="X22" i="106"/>
  <c r="V20" i="108"/>
  <c r="T15" i="106"/>
  <c r="R10" i="106"/>
  <c r="Q17" i="108"/>
  <c r="V19" i="108"/>
  <c r="X20" i="108"/>
  <c r="R21" i="108"/>
  <c r="T23" i="108"/>
  <c r="T24" i="108"/>
  <c r="I17" i="108"/>
  <c r="L3" i="95" s="1"/>
  <c r="Q13" i="108"/>
  <c r="I16" i="108"/>
  <c r="L18" i="95" s="1"/>
  <c r="R17" i="108"/>
  <c r="T19" i="108"/>
  <c r="X28" i="108"/>
  <c r="I10" i="108"/>
  <c r="L16" i="95" s="1"/>
  <c r="S17" i="108"/>
  <c r="I23" i="108"/>
  <c r="V23" i="108"/>
  <c r="W15" i="108"/>
  <c r="U17" i="108"/>
  <c r="Q18" i="108"/>
  <c r="I21" i="108"/>
  <c r="T29" i="108"/>
  <c r="X13" i="108"/>
  <c r="V17" i="108"/>
  <c r="R28" i="108"/>
  <c r="U29" i="108"/>
  <c r="R19" i="108"/>
  <c r="Q22" i="108"/>
  <c r="R27" i="108"/>
  <c r="V29" i="108"/>
  <c r="Q20" i="108"/>
  <c r="X19" i="108"/>
  <c r="Q21" i="108"/>
  <c r="R24" i="108"/>
  <c r="X14" i="108"/>
  <c r="I20" i="108"/>
  <c r="S12" i="108"/>
  <c r="W16" i="108"/>
  <c r="V25" i="108"/>
  <c r="I29" i="108"/>
  <c r="I6" i="108"/>
  <c r="L10" i="95" s="1"/>
  <c r="I18" i="108"/>
  <c r="L14" i="95" s="1"/>
  <c r="S20" i="108"/>
  <c r="V24" i="108"/>
  <c r="R26" i="108"/>
  <c r="T27" i="108"/>
  <c r="R20" i="108"/>
  <c r="T25" i="108"/>
  <c r="T26" i="108"/>
  <c r="I28" i="108"/>
  <c r="U18" i="108"/>
  <c r="T20" i="108"/>
  <c r="I22" i="108"/>
  <c r="W26" i="108"/>
  <c r="Q28" i="108"/>
  <c r="U28" i="108"/>
  <c r="V10" i="108"/>
  <c r="I7" i="108"/>
  <c r="L12" i="95" s="1"/>
  <c r="T8" i="108"/>
  <c r="X12" i="108"/>
  <c r="S18" i="108"/>
  <c r="W19" i="108"/>
  <c r="X21" i="108"/>
  <c r="R22" i="108"/>
  <c r="X23" i="108"/>
  <c r="W29" i="108"/>
  <c r="V21" i="108"/>
  <c r="X7" i="108"/>
  <c r="V9" i="108"/>
  <c r="T11" i="108"/>
  <c r="T18" i="108"/>
  <c r="T22" i="108"/>
  <c r="X29" i="108"/>
  <c r="X17" i="108"/>
  <c r="T21" i="108"/>
  <c r="S10" i="108"/>
  <c r="V18" i="108"/>
  <c r="I19" i="108"/>
  <c r="V22" i="108"/>
  <c r="U8" i="108"/>
  <c r="T10" i="108"/>
  <c r="R13" i="108"/>
  <c r="X18" i="108"/>
  <c r="X22" i="108"/>
  <c r="I27" i="109"/>
  <c r="I28" i="109"/>
  <c r="I6" i="109"/>
  <c r="M8" i="95" s="1"/>
  <c r="I20" i="109"/>
  <c r="Q8" i="109"/>
  <c r="Q7" i="109"/>
  <c r="I21" i="109"/>
  <c r="I22" i="109"/>
  <c r="L10" i="109"/>
  <c r="L21" i="109"/>
  <c r="L22" i="109"/>
  <c r="L23" i="109"/>
  <c r="I24" i="109"/>
  <c r="I8" i="109"/>
  <c r="M22" i="95" s="1"/>
  <c r="L15" i="109"/>
  <c r="L16" i="109"/>
  <c r="I19" i="109"/>
  <c r="I23" i="109"/>
  <c r="I26" i="109"/>
  <c r="I25" i="109"/>
  <c r="I29" i="109"/>
  <c r="Q24" i="109"/>
  <c r="I7" i="109"/>
  <c r="M3" i="95" s="1"/>
  <c r="I13" i="109"/>
  <c r="M9" i="95" s="1"/>
  <c r="I9" i="109"/>
  <c r="M21" i="95" s="1"/>
  <c r="R7" i="109"/>
  <c r="Q27" i="109"/>
  <c r="I26" i="108"/>
  <c r="W25" i="108"/>
  <c r="U27" i="108"/>
  <c r="S29" i="108"/>
  <c r="Q8" i="108"/>
  <c r="O9" i="108" s="1"/>
  <c r="H9" i="108" s="1"/>
  <c r="I9" i="108" s="1"/>
  <c r="L9" i="95" s="1"/>
  <c r="X9" i="108"/>
  <c r="V11" i="108"/>
  <c r="T13" i="108"/>
  <c r="R15" i="108"/>
  <c r="W18" i="108"/>
  <c r="U20" i="108"/>
  <c r="S22" i="108"/>
  <c r="X25" i="108"/>
  <c r="V27" i="108"/>
  <c r="W9" i="108"/>
  <c r="Q15" i="108"/>
  <c r="X16" i="108"/>
  <c r="R8" i="108"/>
  <c r="W11" i="108"/>
  <c r="U13" i="108"/>
  <c r="S15" i="108"/>
  <c r="W27" i="108"/>
  <c r="W20" i="108"/>
  <c r="U22" i="108"/>
  <c r="S24" i="108"/>
  <c r="Q26" i="108"/>
  <c r="X27" i="108"/>
  <c r="U11" i="108"/>
  <c r="S13" i="108"/>
  <c r="S8" i="108"/>
  <c r="Q10" i="108"/>
  <c r="X11" i="108"/>
  <c r="V13" i="108"/>
  <c r="T15" i="108"/>
  <c r="R10" i="108"/>
  <c r="W13" i="108"/>
  <c r="U15" i="108"/>
  <c r="W22" i="108"/>
  <c r="U24" i="108"/>
  <c r="S26" i="108"/>
  <c r="W24" i="108"/>
  <c r="U26" i="108"/>
  <c r="S28" i="108"/>
  <c r="W17" i="108"/>
  <c r="U19" i="108"/>
  <c r="S21" i="108"/>
  <c r="Q23" i="108"/>
  <c r="X24" i="108"/>
  <c r="V26" i="108"/>
  <c r="T28" i="108"/>
  <c r="U21" i="108"/>
  <c r="S23" i="108"/>
  <c r="Q25" i="108"/>
  <c r="X26" i="108"/>
  <c r="V28" i="108"/>
  <c r="W28" i="108"/>
  <c r="W8" i="108"/>
  <c r="X15" i="108"/>
  <c r="Q7" i="108"/>
  <c r="X8" i="108"/>
  <c r="W10" i="108"/>
  <c r="U12" i="108"/>
  <c r="S14" i="108"/>
  <c r="Q16" i="108"/>
  <c r="S7" i="108"/>
  <c r="Q9" i="108"/>
  <c r="X10" i="108"/>
  <c r="V12" i="108"/>
  <c r="T14" i="108"/>
  <c r="R16" i="108"/>
  <c r="T7" i="108"/>
  <c r="R9" i="108"/>
  <c r="W12" i="108"/>
  <c r="U14" i="108"/>
  <c r="S16" i="108"/>
  <c r="U7" i="108"/>
  <c r="S9" i="108"/>
  <c r="Q11" i="108"/>
  <c r="V14" i="108"/>
  <c r="T16" i="108"/>
  <c r="W21" i="108"/>
  <c r="U23" i="108"/>
  <c r="S25" i="108"/>
  <c r="Q27" i="108"/>
  <c r="W23" i="108"/>
  <c r="U25" i="108"/>
  <c r="S27" i="108"/>
  <c r="Q29" i="108"/>
  <c r="U10" i="108"/>
  <c r="T12" i="108"/>
  <c r="R14" i="108"/>
  <c r="R7" i="108"/>
  <c r="V7" i="108"/>
  <c r="T9" i="108"/>
  <c r="R11" i="108"/>
  <c r="O11" i="108" s="1"/>
  <c r="H11" i="108" s="1"/>
  <c r="I11" i="108" s="1"/>
  <c r="L5" i="95" s="1"/>
  <c r="W14" i="108"/>
  <c r="U16" i="108"/>
  <c r="W7" i="108"/>
  <c r="U9" i="108"/>
  <c r="S11" i="108"/>
  <c r="V16" i="108"/>
  <c r="G25" i="4"/>
  <c r="G21" i="4"/>
  <c r="G26" i="4"/>
  <c r="G23" i="4"/>
  <c r="G20" i="4"/>
  <c r="G11" i="4"/>
  <c r="G22" i="4"/>
  <c r="G14" i="4"/>
  <c r="G13" i="4"/>
  <c r="G24" i="4"/>
  <c r="G18" i="4"/>
  <c r="G3" i="4"/>
  <c r="G6" i="4"/>
  <c r="G19" i="4"/>
  <c r="G7" i="4"/>
  <c r="G12" i="4"/>
  <c r="G16" i="4"/>
  <c r="G8" i="4"/>
  <c r="G5" i="4"/>
  <c r="G9" i="4"/>
  <c r="G15" i="4"/>
  <c r="G17" i="4"/>
  <c r="G10" i="4"/>
  <c r="G4" i="4"/>
  <c r="F25" i="4"/>
  <c r="F21" i="4"/>
  <c r="F26" i="4"/>
  <c r="F23" i="4"/>
  <c r="F20" i="4"/>
  <c r="F11" i="4"/>
  <c r="F22" i="4"/>
  <c r="F14" i="4"/>
  <c r="F13" i="4"/>
  <c r="F24" i="4"/>
  <c r="F18" i="4"/>
  <c r="F3" i="4"/>
  <c r="F6" i="4"/>
  <c r="F19" i="4"/>
  <c r="F7" i="4"/>
  <c r="F12" i="4"/>
  <c r="F16" i="4"/>
  <c r="F8" i="4"/>
  <c r="F5" i="4"/>
  <c r="F9" i="4"/>
  <c r="F15" i="4"/>
  <c r="F17" i="4"/>
  <c r="F10" i="4"/>
  <c r="F4" i="4"/>
  <c r="E25" i="4"/>
  <c r="E21" i="4"/>
  <c r="E26" i="4"/>
  <c r="E23" i="4"/>
  <c r="E20" i="4"/>
  <c r="E11" i="4"/>
  <c r="E22" i="4"/>
  <c r="E14" i="4"/>
  <c r="E13" i="4"/>
  <c r="E24" i="4"/>
  <c r="E18" i="4"/>
  <c r="E3" i="4"/>
  <c r="E6" i="4"/>
  <c r="E19" i="4"/>
  <c r="E7" i="4"/>
  <c r="E12" i="4"/>
  <c r="E16" i="4"/>
  <c r="E8" i="4"/>
  <c r="E5" i="4"/>
  <c r="E9" i="4"/>
  <c r="E15" i="4"/>
  <c r="E17" i="4"/>
  <c r="E10" i="4"/>
  <c r="E4" i="4"/>
  <c r="D25" i="4"/>
  <c r="D21" i="4"/>
  <c r="D26" i="4"/>
  <c r="D23" i="4"/>
  <c r="D20" i="4"/>
  <c r="D11" i="4"/>
  <c r="D22" i="4"/>
  <c r="D14" i="4"/>
  <c r="D13" i="4"/>
  <c r="D24" i="4"/>
  <c r="D18" i="4"/>
  <c r="D3" i="4"/>
  <c r="D6" i="4"/>
  <c r="D19" i="4"/>
  <c r="D7" i="4"/>
  <c r="D12" i="4"/>
  <c r="D16" i="4"/>
  <c r="D8" i="4"/>
  <c r="D5" i="4"/>
  <c r="D9" i="4"/>
  <c r="D15" i="4"/>
  <c r="D17" i="4"/>
  <c r="D10" i="4"/>
  <c r="D4" i="4"/>
  <c r="A2" i="105"/>
  <c r="J25" i="95"/>
  <c r="J26" i="95"/>
  <c r="J20" i="95"/>
  <c r="J14" i="95"/>
  <c r="J12" i="95"/>
  <c r="J11" i="95"/>
  <c r="J25" i="4"/>
  <c r="J21" i="4"/>
  <c r="J26" i="4"/>
  <c r="J14" i="4"/>
  <c r="J13" i="4"/>
  <c r="J10" i="4"/>
  <c r="I3" i="5"/>
  <c r="AR3" i="5" s="1"/>
  <c r="I26" i="95"/>
  <c r="I21" i="95"/>
  <c r="I14" i="95"/>
  <c r="I12" i="95"/>
  <c r="I22" i="95"/>
  <c r="I13" i="95"/>
  <c r="I16" i="95"/>
  <c r="I8" i="95"/>
  <c r="I17" i="95"/>
  <c r="I26" i="4"/>
  <c r="I22" i="4"/>
  <c r="I14" i="4"/>
  <c r="I13" i="4"/>
  <c r="I19" i="4"/>
  <c r="I12" i="4"/>
  <c r="I9" i="4"/>
  <c r="I15" i="4"/>
  <c r="I17" i="4"/>
  <c r="AH29" i="105"/>
  <c r="AG29" i="105"/>
  <c r="AF29" i="105"/>
  <c r="AE29" i="105"/>
  <c r="AD29" i="105"/>
  <c r="AC29" i="105"/>
  <c r="AB29" i="105"/>
  <c r="AA29" i="105"/>
  <c r="Z29" i="105"/>
  <c r="Y29" i="105"/>
  <c r="O29" i="105"/>
  <c r="H29" i="105" s="1"/>
  <c r="N29" i="105"/>
  <c r="F29" i="105" s="1"/>
  <c r="L29" i="105"/>
  <c r="R29" i="105" s="1"/>
  <c r="G29" i="105"/>
  <c r="AH28" i="105"/>
  <c r="AG28" i="105"/>
  <c r="AF28" i="105"/>
  <c r="AE28" i="105"/>
  <c r="AD28" i="105"/>
  <c r="AC28" i="105"/>
  <c r="AB28" i="105"/>
  <c r="AA28" i="105"/>
  <c r="Z28" i="105"/>
  <c r="Y28" i="105"/>
  <c r="O28" i="105"/>
  <c r="H28" i="105" s="1"/>
  <c r="N28" i="105"/>
  <c r="F28" i="105" s="1"/>
  <c r="L28" i="105"/>
  <c r="G28" i="105"/>
  <c r="AH27" i="105"/>
  <c r="AG27" i="105"/>
  <c r="AF27" i="105"/>
  <c r="AE27" i="105"/>
  <c r="AD27" i="105"/>
  <c r="AC27" i="105"/>
  <c r="AB27" i="105"/>
  <c r="AA27" i="105"/>
  <c r="Z27" i="105"/>
  <c r="Y27" i="105"/>
  <c r="O27" i="105"/>
  <c r="H27" i="105" s="1"/>
  <c r="N27" i="105"/>
  <c r="F27" i="105" s="1"/>
  <c r="L27" i="105"/>
  <c r="G27" i="105"/>
  <c r="AH26" i="105"/>
  <c r="AG26" i="105"/>
  <c r="AF26" i="105"/>
  <c r="AE26" i="105"/>
  <c r="AD26" i="105"/>
  <c r="AC26" i="105"/>
  <c r="AB26" i="105"/>
  <c r="AA26" i="105"/>
  <c r="Z26" i="105"/>
  <c r="Y26" i="105"/>
  <c r="O26" i="105"/>
  <c r="H26" i="105" s="1"/>
  <c r="N26" i="105"/>
  <c r="F26" i="105" s="1"/>
  <c r="L26" i="105"/>
  <c r="G26" i="105"/>
  <c r="AH25" i="105"/>
  <c r="AG25" i="105"/>
  <c r="AF25" i="105"/>
  <c r="AE25" i="105"/>
  <c r="AD25" i="105"/>
  <c r="AC25" i="105"/>
  <c r="AB25" i="105"/>
  <c r="AA25" i="105"/>
  <c r="Z25" i="105"/>
  <c r="Y25" i="105"/>
  <c r="N25" i="105"/>
  <c r="F25" i="105" s="1"/>
  <c r="L25" i="105"/>
  <c r="G25" i="105"/>
  <c r="AH24" i="105"/>
  <c r="AG24" i="105"/>
  <c r="AF24" i="105"/>
  <c r="AE24" i="105"/>
  <c r="AD24" i="105"/>
  <c r="AC24" i="105"/>
  <c r="AB24" i="105"/>
  <c r="AA24" i="105"/>
  <c r="Z24" i="105"/>
  <c r="Y24" i="105"/>
  <c r="O24" i="105"/>
  <c r="H24" i="105" s="1"/>
  <c r="N24" i="105"/>
  <c r="F24" i="105" s="1"/>
  <c r="L24" i="105"/>
  <c r="G24" i="105"/>
  <c r="AH23" i="105"/>
  <c r="AG23" i="105"/>
  <c r="AF23" i="105"/>
  <c r="AE23" i="105"/>
  <c r="AD23" i="105"/>
  <c r="AC23" i="105"/>
  <c r="AB23" i="105"/>
  <c r="AA23" i="105"/>
  <c r="Z23" i="105"/>
  <c r="Y23" i="105"/>
  <c r="N23" i="105"/>
  <c r="F23" i="105" s="1"/>
  <c r="J17" i="4" s="1"/>
  <c r="L23" i="105"/>
  <c r="O23" i="105" s="1"/>
  <c r="H23" i="105" s="1"/>
  <c r="G23" i="105"/>
  <c r="AH22" i="105"/>
  <c r="AG22" i="105"/>
  <c r="AF22" i="105"/>
  <c r="AE22" i="105"/>
  <c r="AD22" i="105"/>
  <c r="AC22" i="105"/>
  <c r="AB22" i="105"/>
  <c r="AA22" i="105"/>
  <c r="Z22" i="105"/>
  <c r="Y22" i="105"/>
  <c r="L22" i="105"/>
  <c r="G22" i="105"/>
  <c r="AH21" i="105"/>
  <c r="AG21" i="105"/>
  <c r="AF21" i="105"/>
  <c r="AE21" i="105"/>
  <c r="AD21" i="105"/>
  <c r="AC21" i="105"/>
  <c r="AB21" i="105"/>
  <c r="AA21" i="105"/>
  <c r="Z21" i="105"/>
  <c r="Y21" i="105"/>
  <c r="L21" i="105"/>
  <c r="G21" i="105"/>
  <c r="AH20" i="105"/>
  <c r="AG20" i="105"/>
  <c r="AF20" i="105"/>
  <c r="AE20" i="105"/>
  <c r="AD20" i="105"/>
  <c r="AC20" i="105"/>
  <c r="AB20" i="105"/>
  <c r="AA20" i="105"/>
  <c r="Z20" i="105"/>
  <c r="Y20" i="105"/>
  <c r="L20" i="105"/>
  <c r="AH19" i="105"/>
  <c r="AG19" i="105"/>
  <c r="AF19" i="105"/>
  <c r="AE19" i="105"/>
  <c r="AD19" i="105"/>
  <c r="AC19" i="105"/>
  <c r="AB19" i="105"/>
  <c r="AA19" i="105"/>
  <c r="Z19" i="105"/>
  <c r="Y19" i="105"/>
  <c r="L19" i="105"/>
  <c r="G19" i="105"/>
  <c r="AH18" i="105"/>
  <c r="AG18" i="105"/>
  <c r="AF18" i="105"/>
  <c r="AE18" i="105"/>
  <c r="AD18" i="105"/>
  <c r="AC18" i="105"/>
  <c r="AB18" i="105"/>
  <c r="AA18" i="105"/>
  <c r="Z18" i="105"/>
  <c r="Y18" i="105"/>
  <c r="L18" i="105"/>
  <c r="AH17" i="105"/>
  <c r="AG17" i="105"/>
  <c r="AF17" i="105"/>
  <c r="AE17" i="105"/>
  <c r="AD17" i="105"/>
  <c r="AC17" i="105"/>
  <c r="AB17" i="105"/>
  <c r="AA17" i="105"/>
  <c r="Z17" i="105"/>
  <c r="Y17" i="105"/>
  <c r="L17" i="105"/>
  <c r="G17" i="105"/>
  <c r="AH16" i="105"/>
  <c r="AG16" i="105"/>
  <c r="AF16" i="105"/>
  <c r="AE16" i="105"/>
  <c r="AD16" i="105"/>
  <c r="AC16" i="105"/>
  <c r="AB16" i="105"/>
  <c r="AA16" i="105"/>
  <c r="Z16" i="105"/>
  <c r="Y16" i="105"/>
  <c r="L16" i="105"/>
  <c r="AH15" i="105"/>
  <c r="AG15" i="105"/>
  <c r="AF15" i="105"/>
  <c r="AE15" i="105"/>
  <c r="AD15" i="105"/>
  <c r="AC15" i="105"/>
  <c r="AB15" i="105"/>
  <c r="AA15" i="105"/>
  <c r="Z15" i="105"/>
  <c r="Y15" i="105"/>
  <c r="L15" i="105"/>
  <c r="G15" i="105"/>
  <c r="AH14" i="105"/>
  <c r="AG14" i="105"/>
  <c r="AF14" i="105"/>
  <c r="AE14" i="105"/>
  <c r="AD14" i="105"/>
  <c r="AC14" i="105"/>
  <c r="AB14" i="105"/>
  <c r="AA14" i="105"/>
  <c r="Z14" i="105"/>
  <c r="Y14" i="105"/>
  <c r="L14" i="105"/>
  <c r="G14" i="105"/>
  <c r="AH13" i="105"/>
  <c r="AG13" i="105"/>
  <c r="AF13" i="105"/>
  <c r="AE13" i="105"/>
  <c r="AD13" i="105"/>
  <c r="AC13" i="105"/>
  <c r="AB13" i="105"/>
  <c r="AA13" i="105"/>
  <c r="Z13" i="105"/>
  <c r="Y13" i="105"/>
  <c r="L13" i="105"/>
  <c r="G13" i="105"/>
  <c r="AH12" i="105"/>
  <c r="AG12" i="105"/>
  <c r="AF12" i="105"/>
  <c r="AE12" i="105"/>
  <c r="AD12" i="105"/>
  <c r="AC12" i="105"/>
  <c r="AB12" i="105"/>
  <c r="AA12" i="105"/>
  <c r="Z12" i="105"/>
  <c r="Y12" i="105"/>
  <c r="L12" i="105"/>
  <c r="G11" i="105" s="1"/>
  <c r="G12" i="105"/>
  <c r="AH11" i="105"/>
  <c r="AG11" i="105"/>
  <c r="AF11" i="105"/>
  <c r="AE11" i="105"/>
  <c r="AD11" i="105"/>
  <c r="AC11" i="105"/>
  <c r="AB11" i="105"/>
  <c r="AA11" i="105"/>
  <c r="Z11" i="105"/>
  <c r="Y11" i="105"/>
  <c r="L11" i="105"/>
  <c r="AH10" i="105"/>
  <c r="AG10" i="105"/>
  <c r="AF10" i="105"/>
  <c r="AE10" i="105"/>
  <c r="AD10" i="105"/>
  <c r="AC10" i="105"/>
  <c r="AB10" i="105"/>
  <c r="AA10" i="105"/>
  <c r="Z10" i="105"/>
  <c r="Y10" i="105"/>
  <c r="N10" i="105"/>
  <c r="F10" i="105" s="1"/>
  <c r="J11" i="4" s="1"/>
  <c r="L10" i="105"/>
  <c r="G10" i="105"/>
  <c r="AH9" i="105"/>
  <c r="AG9" i="105"/>
  <c r="AF9" i="105"/>
  <c r="AE9" i="105"/>
  <c r="AD9" i="105"/>
  <c r="AC9" i="105"/>
  <c r="AB9" i="105"/>
  <c r="AA9" i="105"/>
  <c r="Z9" i="105"/>
  <c r="Y9" i="105"/>
  <c r="L9" i="105"/>
  <c r="G9" i="105"/>
  <c r="AH8" i="105"/>
  <c r="AG8" i="105"/>
  <c r="AF8" i="105"/>
  <c r="AE8" i="105"/>
  <c r="AD8" i="105"/>
  <c r="AC8" i="105"/>
  <c r="AB8" i="105"/>
  <c r="AA8" i="105"/>
  <c r="Z8" i="105"/>
  <c r="Y8" i="105"/>
  <c r="L8" i="105"/>
  <c r="G8" i="105"/>
  <c r="AH7" i="105"/>
  <c r="AG7" i="105"/>
  <c r="AF7" i="105"/>
  <c r="AE7" i="105"/>
  <c r="AD7" i="105"/>
  <c r="AC7" i="105"/>
  <c r="AB7" i="105"/>
  <c r="AA7" i="105"/>
  <c r="Z7" i="105"/>
  <c r="Y7" i="105"/>
  <c r="L7" i="105"/>
  <c r="G7" i="105"/>
  <c r="Z6" i="105"/>
  <c r="Y6" i="105"/>
  <c r="N6" i="105"/>
  <c r="F6" i="105" s="1"/>
  <c r="J7" i="4" s="1"/>
  <c r="L6" i="105"/>
  <c r="O6" i="105" s="1"/>
  <c r="H6" i="105" s="1"/>
  <c r="G6" i="105"/>
  <c r="AH29" i="104"/>
  <c r="AG29" i="104"/>
  <c r="AF29" i="104"/>
  <c r="AE29" i="104"/>
  <c r="AD29" i="104"/>
  <c r="AC29" i="104"/>
  <c r="AB29" i="104"/>
  <c r="AA29" i="104"/>
  <c r="Z29" i="104"/>
  <c r="Y29" i="104"/>
  <c r="O29" i="104"/>
  <c r="H29" i="104" s="1"/>
  <c r="N29" i="104"/>
  <c r="F29" i="104" s="1"/>
  <c r="L29" i="104"/>
  <c r="R29" i="104" s="1"/>
  <c r="G29" i="104"/>
  <c r="AH28" i="104"/>
  <c r="AG28" i="104"/>
  <c r="AF28" i="104"/>
  <c r="AE28" i="104"/>
  <c r="AD28" i="104"/>
  <c r="AC28" i="104"/>
  <c r="AB28" i="104"/>
  <c r="AA28" i="104"/>
  <c r="Z28" i="104"/>
  <c r="Y28" i="104"/>
  <c r="O28" i="104"/>
  <c r="H28" i="104" s="1"/>
  <c r="N28" i="104"/>
  <c r="F28" i="104" s="1"/>
  <c r="L28" i="104"/>
  <c r="G28" i="104"/>
  <c r="AH27" i="104"/>
  <c r="AG27" i="104"/>
  <c r="AF27" i="104"/>
  <c r="AE27" i="104"/>
  <c r="AD27" i="104"/>
  <c r="AC27" i="104"/>
  <c r="AB27" i="104"/>
  <c r="AA27" i="104"/>
  <c r="Z27" i="104"/>
  <c r="Y27" i="104"/>
  <c r="O27" i="104"/>
  <c r="H27" i="104" s="1"/>
  <c r="N27" i="104"/>
  <c r="F27" i="104" s="1"/>
  <c r="L27" i="104"/>
  <c r="G27" i="104"/>
  <c r="AH26" i="104"/>
  <c r="AG26" i="104"/>
  <c r="AF26" i="104"/>
  <c r="AE26" i="104"/>
  <c r="AD26" i="104"/>
  <c r="AC26" i="104"/>
  <c r="AB26" i="104"/>
  <c r="AA26" i="104"/>
  <c r="Z26" i="104"/>
  <c r="Y26" i="104"/>
  <c r="O26" i="104"/>
  <c r="H26" i="104" s="1"/>
  <c r="N26" i="104"/>
  <c r="F26" i="104" s="1"/>
  <c r="L26" i="104"/>
  <c r="G26" i="104"/>
  <c r="AH25" i="104"/>
  <c r="AG25" i="104"/>
  <c r="AF25" i="104"/>
  <c r="AE25" i="104"/>
  <c r="AD25" i="104"/>
  <c r="AC25" i="104"/>
  <c r="AB25" i="104"/>
  <c r="AA25" i="104"/>
  <c r="Z25" i="104"/>
  <c r="Y25" i="104"/>
  <c r="N25" i="104"/>
  <c r="F25" i="104" s="1"/>
  <c r="L25" i="104"/>
  <c r="G25" i="104"/>
  <c r="AH24" i="104"/>
  <c r="AG24" i="104"/>
  <c r="AF24" i="104"/>
  <c r="AE24" i="104"/>
  <c r="AD24" i="104"/>
  <c r="AC24" i="104"/>
  <c r="AB24" i="104"/>
  <c r="AA24" i="104"/>
  <c r="Z24" i="104"/>
  <c r="Y24" i="104"/>
  <c r="N24" i="104"/>
  <c r="F24" i="104" s="1"/>
  <c r="L24" i="104"/>
  <c r="G24" i="104"/>
  <c r="AH23" i="104"/>
  <c r="AG23" i="104"/>
  <c r="AF23" i="104"/>
  <c r="AE23" i="104"/>
  <c r="AD23" i="104"/>
  <c r="AC23" i="104"/>
  <c r="AB23" i="104"/>
  <c r="AA23" i="104"/>
  <c r="Z23" i="104"/>
  <c r="Y23" i="104"/>
  <c r="N23" i="104"/>
  <c r="F23" i="104" s="1"/>
  <c r="L23" i="104"/>
  <c r="G23" i="104"/>
  <c r="AH22" i="104"/>
  <c r="AG22" i="104"/>
  <c r="AF22" i="104"/>
  <c r="AE22" i="104"/>
  <c r="AD22" i="104"/>
  <c r="AC22" i="104"/>
  <c r="AB22" i="104"/>
  <c r="AA22" i="104"/>
  <c r="Z22" i="104"/>
  <c r="Y22" i="104"/>
  <c r="L22" i="104"/>
  <c r="G22" i="104"/>
  <c r="AH21" i="104"/>
  <c r="AG21" i="104"/>
  <c r="AF21" i="104"/>
  <c r="AE21" i="104"/>
  <c r="AD21" i="104"/>
  <c r="AC21" i="104"/>
  <c r="AB21" i="104"/>
  <c r="AA21" i="104"/>
  <c r="Z21" i="104"/>
  <c r="Y21" i="104"/>
  <c r="L21" i="104"/>
  <c r="G21" i="104"/>
  <c r="AH20" i="104"/>
  <c r="AG20" i="104"/>
  <c r="AF20" i="104"/>
  <c r="AE20" i="104"/>
  <c r="AD20" i="104"/>
  <c r="AC20" i="104"/>
  <c r="AB20" i="104"/>
  <c r="AA20" i="104"/>
  <c r="Z20" i="104"/>
  <c r="Y20" i="104"/>
  <c r="L20" i="104"/>
  <c r="G20" i="104"/>
  <c r="AH19" i="104"/>
  <c r="AG19" i="104"/>
  <c r="AF19" i="104"/>
  <c r="AE19" i="104"/>
  <c r="AD19" i="104"/>
  <c r="AC19" i="104"/>
  <c r="AB19" i="104"/>
  <c r="AA19" i="104"/>
  <c r="Z19" i="104"/>
  <c r="Y19" i="104"/>
  <c r="L19" i="104"/>
  <c r="AH18" i="104"/>
  <c r="AG18" i="104"/>
  <c r="AF18" i="104"/>
  <c r="AE18" i="104"/>
  <c r="AD18" i="104"/>
  <c r="AC18" i="104"/>
  <c r="AB18" i="104"/>
  <c r="AA18" i="104"/>
  <c r="Z18" i="104"/>
  <c r="Y18" i="104"/>
  <c r="L18" i="104"/>
  <c r="G18" i="104"/>
  <c r="AH17" i="104"/>
  <c r="AG17" i="104"/>
  <c r="AF17" i="104"/>
  <c r="AE17" i="104"/>
  <c r="AD17" i="104"/>
  <c r="AC17" i="104"/>
  <c r="AB17" i="104"/>
  <c r="AA17" i="104"/>
  <c r="Z17" i="104"/>
  <c r="Y17" i="104"/>
  <c r="L17" i="104"/>
  <c r="G17" i="104"/>
  <c r="AH16" i="104"/>
  <c r="AG16" i="104"/>
  <c r="AF16" i="104"/>
  <c r="AE16" i="104"/>
  <c r="AD16" i="104"/>
  <c r="AC16" i="104"/>
  <c r="AB16" i="104"/>
  <c r="AA16" i="104"/>
  <c r="Z16" i="104"/>
  <c r="Y16" i="104"/>
  <c r="L16" i="104"/>
  <c r="G16" i="104"/>
  <c r="AH15" i="104"/>
  <c r="AG15" i="104"/>
  <c r="AF15" i="104"/>
  <c r="AE15" i="104"/>
  <c r="AD15" i="104"/>
  <c r="AC15" i="104"/>
  <c r="AB15" i="104"/>
  <c r="AA15" i="104"/>
  <c r="Z15" i="104"/>
  <c r="Y15" i="104"/>
  <c r="L15" i="104"/>
  <c r="G15" i="104"/>
  <c r="AH14" i="104"/>
  <c r="AG14" i="104"/>
  <c r="AF14" i="104"/>
  <c r="AE14" i="104"/>
  <c r="AD14" i="104"/>
  <c r="AC14" i="104"/>
  <c r="AB14" i="104"/>
  <c r="AA14" i="104"/>
  <c r="Z14" i="104"/>
  <c r="Y14" i="104"/>
  <c r="L14" i="104"/>
  <c r="G14" i="104"/>
  <c r="AH13" i="104"/>
  <c r="AG13" i="104"/>
  <c r="AF13" i="104"/>
  <c r="AE13" i="104"/>
  <c r="AD13" i="104"/>
  <c r="AC13" i="104"/>
  <c r="AB13" i="104"/>
  <c r="AA13" i="104"/>
  <c r="Z13" i="104"/>
  <c r="Y13" i="104"/>
  <c r="L13" i="104"/>
  <c r="G13" i="104"/>
  <c r="AH12" i="104"/>
  <c r="AG12" i="104"/>
  <c r="AF12" i="104"/>
  <c r="AE12" i="104"/>
  <c r="AD12" i="104"/>
  <c r="AC12" i="104"/>
  <c r="AB12" i="104"/>
  <c r="AA12" i="104"/>
  <c r="Z12" i="104"/>
  <c r="Y12" i="104"/>
  <c r="L12" i="104"/>
  <c r="G19" i="104" s="1"/>
  <c r="G12" i="104"/>
  <c r="AH11" i="104"/>
  <c r="AG11" i="104"/>
  <c r="AF11" i="104"/>
  <c r="AE11" i="104"/>
  <c r="AD11" i="104"/>
  <c r="AC11" i="104"/>
  <c r="AB11" i="104"/>
  <c r="AA11" i="104"/>
  <c r="Z11" i="104"/>
  <c r="Y11" i="104"/>
  <c r="L11" i="104"/>
  <c r="G11" i="104"/>
  <c r="AH10" i="104"/>
  <c r="AG10" i="104"/>
  <c r="AF10" i="104"/>
  <c r="AE10" i="104"/>
  <c r="AD10" i="104"/>
  <c r="AC10" i="104"/>
  <c r="AB10" i="104"/>
  <c r="AA10" i="104"/>
  <c r="Z10" i="104"/>
  <c r="Y10" i="104"/>
  <c r="N10" i="104"/>
  <c r="F10" i="104" s="1"/>
  <c r="I10" i="4" s="1"/>
  <c r="L10" i="104"/>
  <c r="G10" i="104"/>
  <c r="AH9" i="104"/>
  <c r="AG9" i="104"/>
  <c r="AF9" i="104"/>
  <c r="AE9" i="104"/>
  <c r="AD9" i="104"/>
  <c r="AC9" i="104"/>
  <c r="AB9" i="104"/>
  <c r="AA9" i="104"/>
  <c r="Z9" i="104"/>
  <c r="Y9" i="104"/>
  <c r="N9" i="104"/>
  <c r="F9" i="104" s="1"/>
  <c r="I25" i="4" s="1"/>
  <c r="L9" i="104"/>
  <c r="O9" i="104" s="1"/>
  <c r="H9" i="104" s="1"/>
  <c r="G9" i="104"/>
  <c r="AH8" i="104"/>
  <c r="AG8" i="104"/>
  <c r="AF8" i="104"/>
  <c r="AE8" i="104"/>
  <c r="AD8" i="104"/>
  <c r="AC8" i="104"/>
  <c r="AB8" i="104"/>
  <c r="AA8" i="104"/>
  <c r="Z8" i="104"/>
  <c r="Y8" i="104"/>
  <c r="L8" i="104"/>
  <c r="G8" i="104"/>
  <c r="AH7" i="104"/>
  <c r="AG7" i="104"/>
  <c r="AF7" i="104"/>
  <c r="AE7" i="104"/>
  <c r="AD7" i="104"/>
  <c r="AC7" i="104"/>
  <c r="AB7" i="104"/>
  <c r="AA7" i="104"/>
  <c r="Z7" i="104"/>
  <c r="Y7" i="104"/>
  <c r="N8" i="104" s="1"/>
  <c r="F8" i="104" s="1"/>
  <c r="I11" i="4" s="1"/>
  <c r="L7" i="104"/>
  <c r="G7" i="104"/>
  <c r="Z6" i="104"/>
  <c r="Y6" i="104"/>
  <c r="N6" i="104"/>
  <c r="F6" i="104" s="1"/>
  <c r="I20" i="4" s="1"/>
  <c r="L6" i="104"/>
  <c r="O6" i="104" s="1"/>
  <c r="H6" i="104" s="1"/>
  <c r="G6" i="104"/>
  <c r="N29" i="101"/>
  <c r="F29" i="101" s="1"/>
  <c r="N28" i="101"/>
  <c r="F28" i="101" s="1"/>
  <c r="N27" i="101"/>
  <c r="F27" i="101" s="1"/>
  <c r="N26" i="101"/>
  <c r="F26" i="101" s="1"/>
  <c r="N25" i="101"/>
  <c r="F25" i="101" s="1"/>
  <c r="N24" i="101"/>
  <c r="F24" i="101" s="1"/>
  <c r="N23" i="101"/>
  <c r="F23" i="101" s="1"/>
  <c r="N10" i="101"/>
  <c r="F10" i="101" s="1"/>
  <c r="N9" i="101"/>
  <c r="F9" i="101" s="1"/>
  <c r="N6" i="101"/>
  <c r="F6" i="101" s="1"/>
  <c r="Z29" i="101"/>
  <c r="Z28" i="101"/>
  <c r="Z27" i="101"/>
  <c r="Z26" i="101"/>
  <c r="Z25" i="101"/>
  <c r="Z24" i="101"/>
  <c r="Z23" i="101"/>
  <c r="Z22" i="101"/>
  <c r="Z21" i="101"/>
  <c r="Z20" i="101"/>
  <c r="Z19" i="101"/>
  <c r="Z18" i="101"/>
  <c r="Z17" i="101"/>
  <c r="Z16" i="101"/>
  <c r="Z15" i="101"/>
  <c r="Z14" i="101"/>
  <c r="Z13" i="101"/>
  <c r="Z12" i="101"/>
  <c r="Z11" i="101"/>
  <c r="Z10" i="101"/>
  <c r="Z9" i="101"/>
  <c r="Z8" i="101"/>
  <c r="Z7" i="101"/>
  <c r="Z6" i="101"/>
  <c r="AH29" i="101"/>
  <c r="AG29" i="101"/>
  <c r="AF29" i="101"/>
  <c r="AE29" i="101"/>
  <c r="AD29" i="101"/>
  <c r="AC29" i="101"/>
  <c r="AB29" i="101"/>
  <c r="AA29" i="101"/>
  <c r="AH28" i="101"/>
  <c r="AG28" i="101"/>
  <c r="AF28" i="101"/>
  <c r="AE28" i="101"/>
  <c r="AD28" i="101"/>
  <c r="AC28" i="101"/>
  <c r="AB28" i="101"/>
  <c r="AA28" i="101"/>
  <c r="AH27" i="101"/>
  <c r="AG27" i="101"/>
  <c r="AF27" i="101"/>
  <c r="AE27" i="101"/>
  <c r="AD27" i="101"/>
  <c r="AC27" i="101"/>
  <c r="AB27" i="101"/>
  <c r="AA27" i="101"/>
  <c r="AH26" i="101"/>
  <c r="AG26" i="101"/>
  <c r="AF26" i="101"/>
  <c r="AE26" i="101"/>
  <c r="AD26" i="101"/>
  <c r="AC26" i="101"/>
  <c r="AB26" i="101"/>
  <c r="AA26" i="101"/>
  <c r="AH25" i="101"/>
  <c r="AG25" i="101"/>
  <c r="AF25" i="101"/>
  <c r="AE25" i="101"/>
  <c r="AD25" i="101"/>
  <c r="AC25" i="101"/>
  <c r="AB25" i="101"/>
  <c r="AA25" i="101"/>
  <c r="AH24" i="101"/>
  <c r="AG24" i="101"/>
  <c r="AF24" i="101"/>
  <c r="AE24" i="101"/>
  <c r="AD24" i="101"/>
  <c r="AC24" i="101"/>
  <c r="AB24" i="101"/>
  <c r="AA24" i="101"/>
  <c r="AH23" i="101"/>
  <c r="AG23" i="101"/>
  <c r="AF23" i="101"/>
  <c r="AE23" i="101"/>
  <c r="AD23" i="101"/>
  <c r="AC23" i="101"/>
  <c r="AB23" i="101"/>
  <c r="AA23" i="101"/>
  <c r="AH22" i="101"/>
  <c r="AG22" i="101"/>
  <c r="AF22" i="101"/>
  <c r="AE22" i="101"/>
  <c r="AD22" i="101"/>
  <c r="AC22" i="101"/>
  <c r="AB22" i="101"/>
  <c r="AA22" i="101"/>
  <c r="AH21" i="101"/>
  <c r="AG21" i="101"/>
  <c r="AF21" i="101"/>
  <c r="AE21" i="101"/>
  <c r="AD21" i="101"/>
  <c r="AC21" i="101"/>
  <c r="AB21" i="101"/>
  <c r="AA21" i="101"/>
  <c r="AH20" i="101"/>
  <c r="AG20" i="101"/>
  <c r="AF20" i="101"/>
  <c r="AE20" i="101"/>
  <c r="AD20" i="101"/>
  <c r="AC20" i="101"/>
  <c r="AB20" i="101"/>
  <c r="AA20" i="101"/>
  <c r="AH19" i="101"/>
  <c r="AG19" i="101"/>
  <c r="AF19" i="101"/>
  <c r="AE19" i="101"/>
  <c r="AD19" i="101"/>
  <c r="AC19" i="101"/>
  <c r="AB19" i="101"/>
  <c r="AA19" i="101"/>
  <c r="AH18" i="101"/>
  <c r="AG18" i="101"/>
  <c r="AF18" i="101"/>
  <c r="AE18" i="101"/>
  <c r="AD18" i="101"/>
  <c r="AC18" i="101"/>
  <c r="AB18" i="101"/>
  <c r="AA18" i="101"/>
  <c r="AH17" i="101"/>
  <c r="AG17" i="101"/>
  <c r="AF17" i="101"/>
  <c r="AE17" i="101"/>
  <c r="AD17" i="101"/>
  <c r="AC17" i="101"/>
  <c r="AB17" i="101"/>
  <c r="AA17" i="101"/>
  <c r="AH16" i="101"/>
  <c r="AG16" i="101"/>
  <c r="AF16" i="101"/>
  <c r="AE16" i="101"/>
  <c r="AD16" i="101"/>
  <c r="AC16" i="101"/>
  <c r="AB16" i="101"/>
  <c r="AA16" i="101"/>
  <c r="AH15" i="101"/>
  <c r="AG15" i="101"/>
  <c r="AF15" i="101"/>
  <c r="AE15" i="101"/>
  <c r="AD15" i="101"/>
  <c r="AC15" i="101"/>
  <c r="AB15" i="101"/>
  <c r="AA15" i="101"/>
  <c r="AH14" i="101"/>
  <c r="AG14" i="101"/>
  <c r="AF14" i="101"/>
  <c r="AE14" i="101"/>
  <c r="AD14" i="101"/>
  <c r="AC14" i="101"/>
  <c r="AB14" i="101"/>
  <c r="AA14" i="101"/>
  <c r="AH13" i="101"/>
  <c r="AG13" i="101"/>
  <c r="AF13" i="101"/>
  <c r="AE13" i="101"/>
  <c r="AD13" i="101"/>
  <c r="AC13" i="101"/>
  <c r="AB13" i="101"/>
  <c r="AA13" i="101"/>
  <c r="AH12" i="101"/>
  <c r="AG12" i="101"/>
  <c r="AF12" i="101"/>
  <c r="AE12" i="101"/>
  <c r="AD12" i="101"/>
  <c r="AC12" i="101"/>
  <c r="AB12" i="101"/>
  <c r="AA12" i="101"/>
  <c r="AH11" i="101"/>
  <c r="AG11" i="101"/>
  <c r="AF11" i="101"/>
  <c r="AE11" i="101"/>
  <c r="AD11" i="101"/>
  <c r="AC11" i="101"/>
  <c r="AB11" i="101"/>
  <c r="AA11" i="101"/>
  <c r="AH10" i="101"/>
  <c r="AG10" i="101"/>
  <c r="AF10" i="101"/>
  <c r="AE10" i="101"/>
  <c r="AD10" i="101"/>
  <c r="AC10" i="101"/>
  <c r="AB10" i="101"/>
  <c r="AA10" i="101"/>
  <c r="AH9" i="101"/>
  <c r="AG9" i="101"/>
  <c r="AF9" i="101"/>
  <c r="AE9" i="101"/>
  <c r="AD9" i="101"/>
  <c r="AC9" i="101"/>
  <c r="AB9" i="101"/>
  <c r="AA9" i="101"/>
  <c r="AH8" i="101"/>
  <c r="AG8" i="101"/>
  <c r="AF8" i="101"/>
  <c r="AE8" i="101"/>
  <c r="AD8" i="101"/>
  <c r="AC8" i="101"/>
  <c r="AB8" i="101"/>
  <c r="AA8" i="101"/>
  <c r="AH7" i="101"/>
  <c r="AG7" i="101"/>
  <c r="AF7" i="101"/>
  <c r="AE7" i="101"/>
  <c r="AD7" i="101"/>
  <c r="AC7" i="101"/>
  <c r="AB7" i="101"/>
  <c r="AA7" i="101"/>
  <c r="O29" i="101"/>
  <c r="H29" i="101" s="1"/>
  <c r="O28" i="101"/>
  <c r="H28" i="101" s="1"/>
  <c r="O27" i="101"/>
  <c r="H27" i="101" s="1"/>
  <c r="O26" i="101"/>
  <c r="H26" i="101" s="1"/>
  <c r="Y29" i="101"/>
  <c r="Y28" i="101"/>
  <c r="Y27" i="101"/>
  <c r="Y26" i="101"/>
  <c r="Y25" i="101"/>
  <c r="Y24" i="101"/>
  <c r="Y23" i="101"/>
  <c r="Y22" i="101"/>
  <c r="Y21" i="101"/>
  <c r="Y20" i="101"/>
  <c r="Y19" i="101"/>
  <c r="Y18" i="101"/>
  <c r="Y17" i="101"/>
  <c r="Y16" i="101"/>
  <c r="Y15" i="101"/>
  <c r="Y14" i="101"/>
  <c r="Y13" i="101"/>
  <c r="Y12" i="101"/>
  <c r="Y11" i="101"/>
  <c r="Y10" i="101"/>
  <c r="Y9" i="101"/>
  <c r="Y8" i="101"/>
  <c r="Y7" i="101"/>
  <c r="Y6" i="101"/>
  <c r="CP25" i="5" l="1"/>
  <c r="C25" i="5" s="1"/>
  <c r="Q19" i="109"/>
  <c r="Q16" i="109"/>
  <c r="Q11" i="110"/>
  <c r="Q7" i="110"/>
  <c r="Q12" i="110"/>
  <c r="Q17" i="111"/>
  <c r="O18" i="111" s="1"/>
  <c r="H18" i="111" s="1"/>
  <c r="I18" i="111" s="1"/>
  <c r="O9" i="95" s="1"/>
  <c r="R7" i="110"/>
  <c r="W28" i="109"/>
  <c r="V27" i="109"/>
  <c r="R24" i="109"/>
  <c r="R11" i="110"/>
  <c r="R26" i="109"/>
  <c r="Q20" i="110"/>
  <c r="Q27" i="110"/>
  <c r="S8" i="109"/>
  <c r="R13" i="110"/>
  <c r="T11" i="110"/>
  <c r="S11" i="110"/>
  <c r="S12" i="110"/>
  <c r="Q14" i="110"/>
  <c r="R12" i="110"/>
  <c r="T28" i="110"/>
  <c r="Q13" i="110"/>
  <c r="S24" i="109"/>
  <c r="R18" i="109"/>
  <c r="R23" i="109"/>
  <c r="S27" i="109"/>
  <c r="U28" i="109"/>
  <c r="X28" i="109"/>
  <c r="U25" i="109"/>
  <c r="V29" i="109"/>
  <c r="W29" i="109"/>
  <c r="S12" i="111"/>
  <c r="T28" i="109"/>
  <c r="Q13" i="109"/>
  <c r="S28" i="109"/>
  <c r="X29" i="109"/>
  <c r="O12" i="111"/>
  <c r="H12" i="111" s="1"/>
  <c r="I12" i="111" s="1"/>
  <c r="O5" i="95" s="1"/>
  <c r="G6" i="111"/>
  <c r="I6" i="111" s="1"/>
  <c r="O15" i="95" s="1"/>
  <c r="W27" i="109"/>
  <c r="R29" i="109"/>
  <c r="T26" i="109"/>
  <c r="U29" i="109"/>
  <c r="T27" i="109"/>
  <c r="Q29" i="109"/>
  <c r="Q28" i="109"/>
  <c r="T29" i="109"/>
  <c r="V28" i="109"/>
  <c r="R28" i="109"/>
  <c r="R27" i="109"/>
  <c r="X27" i="109"/>
  <c r="R14" i="110"/>
  <c r="S29" i="109"/>
  <c r="R11" i="109"/>
  <c r="U26" i="109"/>
  <c r="R17" i="109"/>
  <c r="S16" i="110"/>
  <c r="X26" i="109"/>
  <c r="Q12" i="109"/>
  <c r="S25" i="109"/>
  <c r="Q25" i="109"/>
  <c r="W25" i="109"/>
  <c r="X25" i="109"/>
  <c r="V11" i="110"/>
  <c r="Q11" i="109"/>
  <c r="O11" i="109" s="1"/>
  <c r="H11" i="109" s="1"/>
  <c r="I11" i="109" s="1"/>
  <c r="M17" i="95" s="1"/>
  <c r="W26" i="109"/>
  <c r="V24" i="109"/>
  <c r="T24" i="109"/>
  <c r="W24" i="109"/>
  <c r="R12" i="109"/>
  <c r="R25" i="109"/>
  <c r="V26" i="109"/>
  <c r="S17" i="109"/>
  <c r="V25" i="109"/>
  <c r="R15" i="110"/>
  <c r="S11" i="109"/>
  <c r="T25" i="109"/>
  <c r="Q18" i="109"/>
  <c r="X24" i="109"/>
  <c r="S26" i="109"/>
  <c r="Q26" i="109"/>
  <c r="W14" i="110"/>
  <c r="U24" i="109"/>
  <c r="T16" i="110"/>
  <c r="W13" i="110"/>
  <c r="Q17" i="109"/>
  <c r="O9" i="115"/>
  <c r="H9" i="115" s="1"/>
  <c r="I9" i="115" s="1"/>
  <c r="S5" i="95" s="1"/>
  <c r="O11" i="115"/>
  <c r="H11" i="115" s="1"/>
  <c r="I11" i="115" s="1"/>
  <c r="S25" i="95" s="1"/>
  <c r="O10" i="115"/>
  <c r="H10" i="115" s="1"/>
  <c r="I10" i="115" s="1"/>
  <c r="S15" i="95" s="1"/>
  <c r="O12" i="115"/>
  <c r="H12" i="115" s="1"/>
  <c r="I12" i="115" s="1"/>
  <c r="S9" i="95" s="1"/>
  <c r="X21" i="110"/>
  <c r="O21" i="115"/>
  <c r="H21" i="115" s="1"/>
  <c r="I21" i="115" s="1"/>
  <c r="S10" i="95" s="1"/>
  <c r="O22" i="115"/>
  <c r="H22" i="115" s="1"/>
  <c r="I22" i="115" s="1"/>
  <c r="S23" i="95" s="1"/>
  <c r="Q28" i="110"/>
  <c r="S26" i="110"/>
  <c r="T29" i="110"/>
  <c r="O19" i="106"/>
  <c r="H19" i="106" s="1"/>
  <c r="I19" i="106" s="1"/>
  <c r="K12" i="95" s="1"/>
  <c r="O19" i="115"/>
  <c r="H19" i="115" s="1"/>
  <c r="I19" i="115" s="1"/>
  <c r="S19" i="95" s="1"/>
  <c r="O20" i="115"/>
  <c r="H20" i="115" s="1"/>
  <c r="I20" i="115" s="1"/>
  <c r="S12" i="95" s="1"/>
  <c r="O14" i="115"/>
  <c r="H14" i="115" s="1"/>
  <c r="I14" i="115" s="1"/>
  <c r="S4" i="95" s="1"/>
  <c r="O17" i="115"/>
  <c r="H17" i="115" s="1"/>
  <c r="I17" i="115" s="1"/>
  <c r="S18" i="95" s="1"/>
  <c r="O15" i="115"/>
  <c r="H15" i="115" s="1"/>
  <c r="I15" i="115" s="1"/>
  <c r="S13" i="95" s="1"/>
  <c r="O16" i="115"/>
  <c r="H16" i="115" s="1"/>
  <c r="I16" i="115" s="1"/>
  <c r="S17" i="95" s="1"/>
  <c r="T27" i="110"/>
  <c r="W29" i="110"/>
  <c r="V27" i="110"/>
  <c r="R29" i="110"/>
  <c r="V14" i="110"/>
  <c r="R17" i="110"/>
  <c r="R27" i="110"/>
  <c r="W12" i="110"/>
  <c r="W28" i="110"/>
  <c r="O13" i="106"/>
  <c r="H13" i="106" s="1"/>
  <c r="I13" i="106" s="1"/>
  <c r="K19" i="95" s="1"/>
  <c r="T25" i="110"/>
  <c r="U27" i="110"/>
  <c r="V28" i="110"/>
  <c r="U24" i="110"/>
  <c r="S8" i="110"/>
  <c r="R25" i="110"/>
  <c r="O17" i="114"/>
  <c r="H17" i="114" s="1"/>
  <c r="I17" i="114" s="1"/>
  <c r="R4" i="95" s="1"/>
  <c r="O18" i="114"/>
  <c r="H18" i="114" s="1"/>
  <c r="I18" i="114" s="1"/>
  <c r="R14" i="95" s="1"/>
  <c r="O16" i="114"/>
  <c r="H16" i="114" s="1"/>
  <c r="I16" i="114" s="1"/>
  <c r="R8" i="95" s="1"/>
  <c r="O15" i="113"/>
  <c r="H15" i="113" s="1"/>
  <c r="I15" i="113" s="1"/>
  <c r="Q5" i="95" s="1"/>
  <c r="O17" i="113"/>
  <c r="H17" i="113" s="1"/>
  <c r="I17" i="113" s="1"/>
  <c r="Q4" i="95" s="1"/>
  <c r="O16" i="113"/>
  <c r="H16" i="113" s="1"/>
  <c r="I16" i="113" s="1"/>
  <c r="Q19" i="95" s="1"/>
  <c r="S23" i="110"/>
  <c r="W25" i="110"/>
  <c r="O14" i="113"/>
  <c r="H14" i="113" s="1"/>
  <c r="I14" i="113" s="1"/>
  <c r="Q23" i="95" s="1"/>
  <c r="O13" i="113"/>
  <c r="H13" i="113" s="1"/>
  <c r="I13" i="113" s="1"/>
  <c r="Q10" i="95" s="1"/>
  <c r="U23" i="110"/>
  <c r="X28" i="104"/>
  <c r="O10" i="112"/>
  <c r="H10" i="112" s="1"/>
  <c r="I10" i="112" s="1"/>
  <c r="P3" i="95" s="1"/>
  <c r="O12" i="112"/>
  <c r="H12" i="112" s="1"/>
  <c r="I12" i="112" s="1"/>
  <c r="P6" i="95" s="1"/>
  <c r="O11" i="112"/>
  <c r="H11" i="112" s="1"/>
  <c r="I11" i="112" s="1"/>
  <c r="P7" i="95" s="1"/>
  <c r="X26" i="110"/>
  <c r="R26" i="110"/>
  <c r="O11" i="114"/>
  <c r="H11" i="114" s="1"/>
  <c r="I11" i="114" s="1"/>
  <c r="R12" i="95" s="1"/>
  <c r="O12" i="114"/>
  <c r="H12" i="114" s="1"/>
  <c r="I12" i="114" s="1"/>
  <c r="R3" i="95" s="1"/>
  <c r="O13" i="114"/>
  <c r="H13" i="114" s="1"/>
  <c r="I13" i="114" s="1"/>
  <c r="R23" i="95" s="1"/>
  <c r="O21" i="114"/>
  <c r="H21" i="114" s="1"/>
  <c r="I21" i="114" s="1"/>
  <c r="R10" i="95" s="1"/>
  <c r="O20" i="114"/>
  <c r="H20" i="114" s="1"/>
  <c r="I20" i="114" s="1"/>
  <c r="R6" i="95" s="1"/>
  <c r="O9" i="114"/>
  <c r="H9" i="114" s="1"/>
  <c r="I9" i="114" s="1"/>
  <c r="R9" i="95" s="1"/>
  <c r="O8" i="114"/>
  <c r="H8" i="114" s="1"/>
  <c r="I8" i="114" s="1"/>
  <c r="R5" i="95" s="1"/>
  <c r="V26" i="110"/>
  <c r="Q8" i="110"/>
  <c r="N12" i="101"/>
  <c r="F12" i="101" s="1"/>
  <c r="X24" i="110"/>
  <c r="S24" i="110"/>
  <c r="O12" i="113"/>
  <c r="H12" i="113" s="1"/>
  <c r="I12" i="113" s="1"/>
  <c r="Q9" i="95" s="1"/>
  <c r="O11" i="113"/>
  <c r="H11" i="113" s="1"/>
  <c r="I11" i="113" s="1"/>
  <c r="Q14" i="95" s="1"/>
  <c r="Q25" i="110"/>
  <c r="V25" i="110"/>
  <c r="Q23" i="110"/>
  <c r="W16" i="110"/>
  <c r="T15" i="110"/>
  <c r="Q26" i="110"/>
  <c r="O15" i="114"/>
  <c r="H15" i="114" s="1"/>
  <c r="I15" i="114" s="1"/>
  <c r="R22" i="95" s="1"/>
  <c r="O14" i="114"/>
  <c r="H14" i="114" s="1"/>
  <c r="I14" i="114" s="1"/>
  <c r="R16" i="95" s="1"/>
  <c r="S18" i="110"/>
  <c r="U13" i="110"/>
  <c r="O10" i="113"/>
  <c r="H10" i="113" s="1"/>
  <c r="I10" i="113" s="1"/>
  <c r="Q13" i="95" s="1"/>
  <c r="O9" i="113"/>
  <c r="H9" i="113" s="1"/>
  <c r="I9" i="113" s="1"/>
  <c r="Q3" i="95" s="1"/>
  <c r="O22" i="114"/>
  <c r="H22" i="114" s="1"/>
  <c r="I22" i="114" s="1"/>
  <c r="R24" i="95" s="1"/>
  <c r="O23" i="114"/>
  <c r="H23" i="114" s="1"/>
  <c r="I23" i="114" s="1"/>
  <c r="R26" i="95" s="1"/>
  <c r="U10" i="110"/>
  <c r="U29" i="110"/>
  <c r="X25" i="110"/>
  <c r="X28" i="110"/>
  <c r="O14" i="106"/>
  <c r="H14" i="106" s="1"/>
  <c r="I14" i="106" s="1"/>
  <c r="K15" i="95" s="1"/>
  <c r="O20" i="112"/>
  <c r="H20" i="112" s="1"/>
  <c r="I20" i="112" s="1"/>
  <c r="P17" i="95" s="1"/>
  <c r="O19" i="112"/>
  <c r="H19" i="112" s="1"/>
  <c r="I19" i="112" s="1"/>
  <c r="P8" i="95" s="1"/>
  <c r="O17" i="111"/>
  <c r="H17" i="111" s="1"/>
  <c r="I17" i="111" s="1"/>
  <c r="O4" i="95" s="1"/>
  <c r="O20" i="105"/>
  <c r="H20" i="105" s="1"/>
  <c r="O9" i="106"/>
  <c r="H9" i="106" s="1"/>
  <c r="I9" i="106" s="1"/>
  <c r="K5" i="95" s="1"/>
  <c r="O10" i="106"/>
  <c r="H10" i="106" s="1"/>
  <c r="I10" i="106" s="1"/>
  <c r="K10" i="95" s="1"/>
  <c r="O11" i="106"/>
  <c r="H11" i="106" s="1"/>
  <c r="I11" i="106" s="1"/>
  <c r="K3" i="95" s="1"/>
  <c r="O13" i="105"/>
  <c r="H13" i="105" s="1"/>
  <c r="S21" i="110"/>
  <c r="R23" i="110"/>
  <c r="V24" i="110"/>
  <c r="S23" i="109"/>
  <c r="X23" i="110"/>
  <c r="X19" i="110"/>
  <c r="U19" i="110"/>
  <c r="V15" i="110"/>
  <c r="T13" i="110"/>
  <c r="T20" i="110"/>
  <c r="Q15" i="110"/>
  <c r="W26" i="110"/>
  <c r="N18" i="101"/>
  <c r="F18" i="101" s="1"/>
  <c r="T21" i="105"/>
  <c r="O12" i="108"/>
  <c r="H12" i="108" s="1"/>
  <c r="I12" i="108" s="1"/>
  <c r="L11" i="95" s="1"/>
  <c r="Q29" i="110"/>
  <c r="W19" i="110"/>
  <c r="S19" i="110"/>
  <c r="T24" i="110"/>
  <c r="W23" i="110"/>
  <c r="R24" i="110"/>
  <c r="O13" i="108"/>
  <c r="H13" i="108" s="1"/>
  <c r="I13" i="108" s="1"/>
  <c r="L4" i="95" s="1"/>
  <c r="S27" i="110"/>
  <c r="U12" i="110"/>
  <c r="S28" i="110"/>
  <c r="V22" i="110"/>
  <c r="U7" i="110"/>
  <c r="Q24" i="110"/>
  <c r="S13" i="110"/>
  <c r="U25" i="110"/>
  <c r="W10" i="110"/>
  <c r="U26" i="110"/>
  <c r="Q17" i="110"/>
  <c r="O18" i="110"/>
  <c r="H18" i="110" s="1"/>
  <c r="I18" i="110" s="1"/>
  <c r="N5" i="95" s="1"/>
  <c r="R28" i="110"/>
  <c r="R20" i="110"/>
  <c r="W15" i="110"/>
  <c r="W24" i="110"/>
  <c r="X11" i="110"/>
  <c r="T26" i="110"/>
  <c r="U28" i="110"/>
  <c r="T19" i="110"/>
  <c r="V29" i="110"/>
  <c r="W27" i="110"/>
  <c r="O14" i="108"/>
  <c r="H14" i="108" s="1"/>
  <c r="I14" i="108" s="1"/>
  <c r="L23" i="95" s="1"/>
  <c r="U22" i="109"/>
  <c r="S25" i="110"/>
  <c r="S14" i="110"/>
  <c r="X27" i="110"/>
  <c r="R17" i="111"/>
  <c r="T23" i="110"/>
  <c r="Q16" i="110"/>
  <c r="V23" i="110"/>
  <c r="O8" i="108"/>
  <c r="H8" i="108" s="1"/>
  <c r="I8" i="108" s="1"/>
  <c r="L6" i="95" s="1"/>
  <c r="N15" i="101"/>
  <c r="F15" i="101" s="1"/>
  <c r="H4" i="4" s="1"/>
  <c r="R11" i="105"/>
  <c r="S22" i="109"/>
  <c r="T12" i="110"/>
  <c r="X29" i="110"/>
  <c r="T17" i="111"/>
  <c r="U11" i="110"/>
  <c r="Q19" i="111"/>
  <c r="R19" i="111"/>
  <c r="U19" i="111"/>
  <c r="R9" i="110"/>
  <c r="W8" i="110"/>
  <c r="Q9" i="110"/>
  <c r="X17" i="110"/>
  <c r="W11" i="110"/>
  <c r="X13" i="110"/>
  <c r="X18" i="110"/>
  <c r="X14" i="110"/>
  <c r="Q18" i="110"/>
  <c r="V10" i="110"/>
  <c r="S15" i="110"/>
  <c r="T7" i="110"/>
  <c r="T9" i="110"/>
  <c r="X8" i="110"/>
  <c r="V8" i="110"/>
  <c r="V7" i="110"/>
  <c r="U14" i="110"/>
  <c r="S17" i="110"/>
  <c r="R8" i="110"/>
  <c r="U16" i="110"/>
  <c r="V12" i="110"/>
  <c r="X15" i="110"/>
  <c r="U15" i="110"/>
  <c r="X9" i="110"/>
  <c r="S7" i="110"/>
  <c r="V9" i="110"/>
  <c r="X7" i="110"/>
  <c r="X12" i="110"/>
  <c r="X10" i="110"/>
  <c r="V13" i="110"/>
  <c r="W9" i="110"/>
  <c r="U9" i="110"/>
  <c r="W7" i="110"/>
  <c r="R18" i="110"/>
  <c r="T14" i="110"/>
  <c r="W17" i="110"/>
  <c r="T11" i="109"/>
  <c r="O15" i="109"/>
  <c r="H15" i="109" s="1"/>
  <c r="I15" i="109" s="1"/>
  <c r="M11" i="95" s="1"/>
  <c r="O16" i="109"/>
  <c r="H16" i="109" s="1"/>
  <c r="I16" i="109" s="1"/>
  <c r="M15" i="95" s="1"/>
  <c r="O17" i="109"/>
  <c r="H17" i="109" s="1"/>
  <c r="I17" i="109" s="1"/>
  <c r="M5" i="95" s="1"/>
  <c r="U9" i="109"/>
  <c r="O10" i="109"/>
  <c r="H10" i="109" s="1"/>
  <c r="I10" i="109" s="1"/>
  <c r="M6" i="95" s="1"/>
  <c r="W20" i="110"/>
  <c r="T18" i="110"/>
  <c r="V16" i="110"/>
  <c r="V21" i="110"/>
  <c r="V19" i="110"/>
  <c r="W22" i="110"/>
  <c r="V20" i="110"/>
  <c r="R22" i="110"/>
  <c r="X22" i="110"/>
  <c r="U22" i="110"/>
  <c r="T22" i="110"/>
  <c r="S22" i="110"/>
  <c r="Q22" i="110"/>
  <c r="U20" i="110"/>
  <c r="W21" i="110"/>
  <c r="T21" i="110"/>
  <c r="V18" i="110"/>
  <c r="W18" i="110"/>
  <c r="T10" i="110"/>
  <c r="S10" i="110"/>
  <c r="R10" i="110"/>
  <c r="Q10" i="110"/>
  <c r="U8" i="110"/>
  <c r="T8" i="110"/>
  <c r="R16" i="110"/>
  <c r="U17" i="110"/>
  <c r="S9" i="110"/>
  <c r="S20" i="110"/>
  <c r="R21" i="110"/>
  <c r="Q21" i="110"/>
  <c r="X16" i="110"/>
  <c r="U21" i="110"/>
  <c r="V17" i="110"/>
  <c r="X20" i="110"/>
  <c r="U18" i="110"/>
  <c r="X12" i="111"/>
  <c r="R29" i="111"/>
  <c r="Q29" i="111"/>
  <c r="X29" i="111"/>
  <c r="W29" i="111"/>
  <c r="V29" i="111"/>
  <c r="U29" i="111"/>
  <c r="T29" i="111"/>
  <c r="S29" i="111"/>
  <c r="S19" i="111"/>
  <c r="R13" i="111"/>
  <c r="T13" i="111"/>
  <c r="Q13" i="111"/>
  <c r="V11" i="111"/>
  <c r="X13" i="111"/>
  <c r="W13" i="111"/>
  <c r="V13" i="111"/>
  <c r="U13" i="111"/>
  <c r="W11" i="111"/>
  <c r="S13" i="111"/>
  <c r="W16" i="111"/>
  <c r="V16" i="111"/>
  <c r="U16" i="111"/>
  <c r="T16" i="111"/>
  <c r="S16" i="111"/>
  <c r="R16" i="111"/>
  <c r="Q16" i="111"/>
  <c r="X16" i="111"/>
  <c r="T11" i="111"/>
  <c r="W12" i="111"/>
  <c r="V9" i="111"/>
  <c r="U9" i="111"/>
  <c r="T9" i="111"/>
  <c r="S9" i="111"/>
  <c r="R9" i="111"/>
  <c r="Q9" i="111"/>
  <c r="W9" i="111"/>
  <c r="X9" i="111"/>
  <c r="R12" i="111"/>
  <c r="S20" i="111"/>
  <c r="R20" i="111"/>
  <c r="Q20" i="111"/>
  <c r="X20" i="111"/>
  <c r="W20" i="111"/>
  <c r="U20" i="111"/>
  <c r="V20" i="111"/>
  <c r="T20" i="111"/>
  <c r="X23" i="111"/>
  <c r="W23" i="111"/>
  <c r="V23" i="111"/>
  <c r="U23" i="111"/>
  <c r="T23" i="111"/>
  <c r="S23" i="111"/>
  <c r="R23" i="111"/>
  <c r="Q23" i="111"/>
  <c r="W19" i="111"/>
  <c r="V12" i="111"/>
  <c r="Q12" i="111"/>
  <c r="S17" i="111"/>
  <c r="T27" i="111"/>
  <c r="S27" i="111"/>
  <c r="R27" i="111"/>
  <c r="Q27" i="111"/>
  <c r="V27" i="111"/>
  <c r="X27" i="111"/>
  <c r="W27" i="111"/>
  <c r="U27" i="111"/>
  <c r="X7" i="111"/>
  <c r="W7" i="111"/>
  <c r="V7" i="111"/>
  <c r="U7" i="111"/>
  <c r="R7" i="111"/>
  <c r="T7" i="111"/>
  <c r="S7" i="111"/>
  <c r="Q7" i="111"/>
  <c r="V19" i="111"/>
  <c r="U17" i="111"/>
  <c r="X24" i="111"/>
  <c r="W24" i="111"/>
  <c r="V24" i="111"/>
  <c r="U24" i="111"/>
  <c r="T24" i="111"/>
  <c r="S24" i="111"/>
  <c r="R24" i="111"/>
  <c r="Q24" i="111"/>
  <c r="U12" i="111"/>
  <c r="X14" i="111"/>
  <c r="W14" i="111"/>
  <c r="V14" i="111"/>
  <c r="U14" i="111"/>
  <c r="T14" i="111"/>
  <c r="S14" i="111"/>
  <c r="R14" i="111"/>
  <c r="Q14" i="111"/>
  <c r="V17" i="111"/>
  <c r="S11" i="111"/>
  <c r="X10" i="111"/>
  <c r="W10" i="111"/>
  <c r="V10" i="111"/>
  <c r="U10" i="111"/>
  <c r="T10" i="111"/>
  <c r="S10" i="111"/>
  <c r="R10" i="111"/>
  <c r="Q10" i="111"/>
  <c r="X21" i="111"/>
  <c r="W21" i="111"/>
  <c r="V21" i="111"/>
  <c r="U21" i="111"/>
  <c r="T21" i="111"/>
  <c r="S21" i="111"/>
  <c r="R21" i="111"/>
  <c r="Q21" i="111"/>
  <c r="W17" i="111"/>
  <c r="X8" i="111"/>
  <c r="R8" i="111"/>
  <c r="W8" i="111"/>
  <c r="Q8" i="111"/>
  <c r="V8" i="111"/>
  <c r="U8" i="111"/>
  <c r="T8" i="111"/>
  <c r="S8" i="111"/>
  <c r="U18" i="111"/>
  <c r="T18" i="111"/>
  <c r="S18" i="111"/>
  <c r="R18" i="111"/>
  <c r="Q18" i="111"/>
  <c r="W18" i="111"/>
  <c r="X18" i="111"/>
  <c r="V18" i="111"/>
  <c r="X11" i="111"/>
  <c r="X17" i="111"/>
  <c r="T12" i="111"/>
  <c r="X15" i="111"/>
  <c r="R15" i="111"/>
  <c r="W15" i="111"/>
  <c r="V15" i="111"/>
  <c r="U15" i="111"/>
  <c r="T15" i="111"/>
  <c r="S15" i="111"/>
  <c r="Q15" i="111"/>
  <c r="X28" i="111"/>
  <c r="W28" i="111"/>
  <c r="V28" i="111"/>
  <c r="U28" i="111"/>
  <c r="T28" i="111"/>
  <c r="S28" i="111"/>
  <c r="R28" i="111"/>
  <c r="Q28" i="111"/>
  <c r="R11" i="111"/>
  <c r="V25" i="111"/>
  <c r="U25" i="111"/>
  <c r="T25" i="111"/>
  <c r="S25" i="111"/>
  <c r="R25" i="111"/>
  <c r="Q25" i="111"/>
  <c r="X25" i="111"/>
  <c r="W25" i="111"/>
  <c r="X26" i="111"/>
  <c r="W26" i="111"/>
  <c r="V26" i="111"/>
  <c r="U26" i="111"/>
  <c r="T26" i="111"/>
  <c r="S26" i="111"/>
  <c r="R26" i="111"/>
  <c r="Q26" i="111"/>
  <c r="X19" i="111"/>
  <c r="Q22" i="111"/>
  <c r="S22" i="111"/>
  <c r="X22" i="111"/>
  <c r="W22" i="111"/>
  <c r="V22" i="111"/>
  <c r="U22" i="111"/>
  <c r="T22" i="111"/>
  <c r="R22" i="111"/>
  <c r="T19" i="111"/>
  <c r="U11" i="111"/>
  <c r="N7" i="101"/>
  <c r="F7" i="101" s="1"/>
  <c r="V23" i="109"/>
  <c r="S14" i="109"/>
  <c r="V15" i="109"/>
  <c r="T22" i="109"/>
  <c r="N17" i="104"/>
  <c r="F17" i="104" s="1"/>
  <c r="I7" i="4" s="1"/>
  <c r="S29" i="104"/>
  <c r="N15" i="105"/>
  <c r="F15" i="105" s="1"/>
  <c r="J18" i="4" s="1"/>
  <c r="U23" i="109"/>
  <c r="S10" i="109"/>
  <c r="T16" i="109"/>
  <c r="Q23" i="109"/>
  <c r="R17" i="104"/>
  <c r="N17" i="105"/>
  <c r="F17" i="105" s="1"/>
  <c r="J19" i="4" s="1"/>
  <c r="X21" i="109"/>
  <c r="V22" i="109"/>
  <c r="X23" i="109"/>
  <c r="X22" i="109"/>
  <c r="T23" i="109"/>
  <c r="T10" i="109"/>
  <c r="W23" i="109"/>
  <c r="U16" i="104"/>
  <c r="T9" i="109"/>
  <c r="W12" i="109"/>
  <c r="V8" i="109"/>
  <c r="V7" i="109"/>
  <c r="R9" i="109"/>
  <c r="T8" i="109"/>
  <c r="X18" i="109"/>
  <c r="V21" i="109"/>
  <c r="T7" i="109"/>
  <c r="U19" i="109"/>
  <c r="W18" i="109"/>
  <c r="V12" i="109"/>
  <c r="W17" i="109"/>
  <c r="T20" i="109"/>
  <c r="R20" i="109"/>
  <c r="Q9" i="109"/>
  <c r="R14" i="109"/>
  <c r="X20" i="109"/>
  <c r="T18" i="109"/>
  <c r="W21" i="109"/>
  <c r="U18" i="109"/>
  <c r="W14" i="109"/>
  <c r="R21" i="109"/>
  <c r="R10" i="109"/>
  <c r="U17" i="109"/>
  <c r="S18" i="109"/>
  <c r="X19" i="109"/>
  <c r="W19" i="109"/>
  <c r="Q14" i="109"/>
  <c r="W20" i="109"/>
  <c r="X7" i="109"/>
  <c r="R13" i="109"/>
  <c r="S12" i="109"/>
  <c r="R19" i="109"/>
  <c r="W7" i="109"/>
  <c r="T19" i="109"/>
  <c r="R16" i="109"/>
  <c r="S9" i="109"/>
  <c r="U21" i="109"/>
  <c r="V17" i="109"/>
  <c r="W8" i="109"/>
  <c r="U10" i="109"/>
  <c r="T17" i="109"/>
  <c r="Q10" i="109"/>
  <c r="T21" i="109"/>
  <c r="U12" i="109"/>
  <c r="W15" i="109"/>
  <c r="Q15" i="109"/>
  <c r="Q21" i="109"/>
  <c r="V18" i="109"/>
  <c r="W10" i="109"/>
  <c r="U20" i="109"/>
  <c r="S20" i="109"/>
  <c r="V14" i="109"/>
  <c r="X10" i="109"/>
  <c r="W16" i="109"/>
  <c r="V20" i="109"/>
  <c r="Q22" i="109"/>
  <c r="R22" i="109"/>
  <c r="U15" i="109"/>
  <c r="U13" i="109"/>
  <c r="S7" i="109"/>
  <c r="Q20" i="109"/>
  <c r="U7" i="109"/>
  <c r="S21" i="109"/>
  <c r="S19" i="109"/>
  <c r="W22" i="109"/>
  <c r="W13" i="109"/>
  <c r="R8" i="109"/>
  <c r="W11" i="109"/>
  <c r="T13" i="109"/>
  <c r="S15" i="109"/>
  <c r="X16" i="109"/>
  <c r="W9" i="109"/>
  <c r="R15" i="109"/>
  <c r="U16" i="109"/>
  <c r="V11" i="109"/>
  <c r="U11" i="109"/>
  <c r="T12" i="109"/>
  <c r="X13" i="109"/>
  <c r="S13" i="109"/>
  <c r="V10" i="109"/>
  <c r="T14" i="109"/>
  <c r="X8" i="109"/>
  <c r="X9" i="109"/>
  <c r="T15" i="109"/>
  <c r="X12" i="109"/>
  <c r="V16" i="109"/>
  <c r="S16" i="109"/>
  <c r="V19" i="109"/>
  <c r="U8" i="109"/>
  <c r="V13" i="109"/>
  <c r="V9" i="109"/>
  <c r="X15" i="109"/>
  <c r="X14" i="109"/>
  <c r="U14" i="109"/>
  <c r="X17" i="109"/>
  <c r="X11" i="109"/>
  <c r="N8" i="105"/>
  <c r="F8" i="105" s="1"/>
  <c r="J23" i="4" s="1"/>
  <c r="N9" i="105"/>
  <c r="F9" i="105" s="1"/>
  <c r="J8" i="4" s="1"/>
  <c r="R21" i="105"/>
  <c r="I28" i="105"/>
  <c r="S29" i="105"/>
  <c r="X27" i="104"/>
  <c r="S20" i="105"/>
  <c r="N14" i="101"/>
  <c r="F14" i="101" s="1"/>
  <c r="N15" i="104"/>
  <c r="F15" i="104" s="1"/>
  <c r="I4" i="4" s="1"/>
  <c r="R21" i="104"/>
  <c r="X11" i="105"/>
  <c r="N13" i="101"/>
  <c r="F13" i="101" s="1"/>
  <c r="N16" i="101"/>
  <c r="F16" i="101" s="1"/>
  <c r="W25" i="104"/>
  <c r="N17" i="101"/>
  <c r="F17" i="101" s="1"/>
  <c r="Q13" i="105"/>
  <c r="V28" i="105"/>
  <c r="N19" i="101"/>
  <c r="F19" i="101" s="1"/>
  <c r="N21" i="101"/>
  <c r="F21" i="101" s="1"/>
  <c r="W14" i="104"/>
  <c r="N22" i="101"/>
  <c r="F22" i="101" s="1"/>
  <c r="N20" i="101"/>
  <c r="F20" i="101" s="1"/>
  <c r="Q21" i="105"/>
  <c r="O22" i="105" s="1"/>
  <c r="H22" i="105" s="1"/>
  <c r="I22" i="105" s="1"/>
  <c r="J21" i="95" s="1"/>
  <c r="X23" i="104"/>
  <c r="R19" i="104"/>
  <c r="X16" i="104"/>
  <c r="N8" i="101"/>
  <c r="F8" i="101" s="1"/>
  <c r="R22" i="104"/>
  <c r="Q17" i="105"/>
  <c r="X17" i="104"/>
  <c r="N11" i="101"/>
  <c r="F11" i="101" s="1"/>
  <c r="X27" i="105"/>
  <c r="S17" i="104"/>
  <c r="R12" i="105"/>
  <c r="T11" i="104"/>
  <c r="X15" i="104"/>
  <c r="Q20" i="104"/>
  <c r="X8" i="104"/>
  <c r="Q15" i="104"/>
  <c r="U18" i="104"/>
  <c r="I28" i="104"/>
  <c r="T17" i="104"/>
  <c r="Q18" i="104"/>
  <c r="O24" i="104"/>
  <c r="H24" i="104" s="1"/>
  <c r="I24" i="104" s="1"/>
  <c r="R27" i="104"/>
  <c r="S14" i="104"/>
  <c r="R18" i="104"/>
  <c r="Q19" i="104"/>
  <c r="Q21" i="104"/>
  <c r="R23" i="104"/>
  <c r="S27" i="104"/>
  <c r="I29" i="104"/>
  <c r="X7" i="104"/>
  <c r="V17" i="104"/>
  <c r="S18" i="104"/>
  <c r="U27" i="104"/>
  <c r="X14" i="104"/>
  <c r="U19" i="104"/>
  <c r="W21" i="104"/>
  <c r="O23" i="104"/>
  <c r="H23" i="104" s="1"/>
  <c r="I23" i="104" s="1"/>
  <c r="U17" i="104"/>
  <c r="S20" i="104"/>
  <c r="R7" i="104"/>
  <c r="R13" i="104"/>
  <c r="T18" i="104"/>
  <c r="S19" i="104"/>
  <c r="R20" i="104"/>
  <c r="T21" i="104"/>
  <c r="R28" i="104"/>
  <c r="O22" i="104"/>
  <c r="H22" i="104" s="1"/>
  <c r="I22" i="104" s="1"/>
  <c r="S28" i="104"/>
  <c r="X12" i="104"/>
  <c r="V19" i="104"/>
  <c r="W28" i="104"/>
  <c r="Q22" i="104"/>
  <c r="O20" i="104"/>
  <c r="H20" i="104" s="1"/>
  <c r="I20" i="104" s="1"/>
  <c r="I15" i="95" s="1"/>
  <c r="S13" i="104"/>
  <c r="V18" i="104"/>
  <c r="T19" i="104"/>
  <c r="T20" i="104"/>
  <c r="R12" i="104"/>
  <c r="U12" i="104"/>
  <c r="I6" i="104"/>
  <c r="I19" i="95" s="1"/>
  <c r="I9" i="104"/>
  <c r="I25" i="95" s="1"/>
  <c r="T9" i="104"/>
  <c r="W16" i="104"/>
  <c r="W17" i="104"/>
  <c r="I26" i="104"/>
  <c r="I27" i="104"/>
  <c r="V9" i="104"/>
  <c r="Q16" i="104"/>
  <c r="W10" i="104"/>
  <c r="S16" i="104"/>
  <c r="Q17" i="104"/>
  <c r="V25" i="104"/>
  <c r="X21" i="104"/>
  <c r="T27" i="104"/>
  <c r="X7" i="105"/>
  <c r="Q16" i="105"/>
  <c r="W23" i="105"/>
  <c r="V9" i="105"/>
  <c r="I13" i="105"/>
  <c r="J19" i="95" s="1"/>
  <c r="I6" i="105"/>
  <c r="J7" i="95" s="1"/>
  <c r="W25" i="105"/>
  <c r="V18" i="105"/>
  <c r="Q18" i="105"/>
  <c r="I23" i="105"/>
  <c r="J17" i="95" s="1"/>
  <c r="I29" i="105"/>
  <c r="U23" i="105"/>
  <c r="U27" i="105"/>
  <c r="R28" i="105"/>
  <c r="R27" i="105"/>
  <c r="W16" i="105"/>
  <c r="T14" i="105"/>
  <c r="O14" i="105" s="1"/>
  <c r="H14" i="105" s="1"/>
  <c r="I14" i="105" s="1"/>
  <c r="J4" i="95" s="1"/>
  <c r="V14" i="105"/>
  <c r="S16" i="105"/>
  <c r="W17" i="105"/>
  <c r="X23" i="105"/>
  <c r="S28" i="105"/>
  <c r="R7" i="105"/>
  <c r="S27" i="105"/>
  <c r="T11" i="105"/>
  <c r="V12" i="105"/>
  <c r="R13" i="105"/>
  <c r="Q14" i="105"/>
  <c r="Q15" i="105"/>
  <c r="T16" i="105"/>
  <c r="W28" i="105"/>
  <c r="X12" i="105"/>
  <c r="U18" i="105"/>
  <c r="V25" i="105"/>
  <c r="S14" i="105"/>
  <c r="T15" i="105"/>
  <c r="O19" i="105" s="1"/>
  <c r="H19" i="105" s="1"/>
  <c r="I19" i="105" s="1"/>
  <c r="J24" i="95" s="1"/>
  <c r="U16" i="105"/>
  <c r="T17" i="105"/>
  <c r="S11" i="105"/>
  <c r="S12" i="105"/>
  <c r="S13" i="105"/>
  <c r="W14" i="105"/>
  <c r="V16" i="105"/>
  <c r="R17" i="105"/>
  <c r="Q22" i="105"/>
  <c r="R23" i="105"/>
  <c r="U9" i="105"/>
  <c r="U11" i="105"/>
  <c r="U12" i="105"/>
  <c r="V13" i="105"/>
  <c r="X14" i="105"/>
  <c r="X16" i="105"/>
  <c r="S17" i="105"/>
  <c r="I20" i="105"/>
  <c r="J6" i="95" s="1"/>
  <c r="W21" i="105"/>
  <c r="R22" i="105"/>
  <c r="U17" i="105"/>
  <c r="R18" i="105"/>
  <c r="S18" i="105"/>
  <c r="R20" i="105"/>
  <c r="T20" i="105"/>
  <c r="W7" i="105"/>
  <c r="V19" i="105"/>
  <c r="Q20" i="105"/>
  <c r="V17" i="105"/>
  <c r="T18" i="105"/>
  <c r="T27" i="105"/>
  <c r="Q19" i="105"/>
  <c r="S19" i="105"/>
  <c r="X17" i="105"/>
  <c r="T19" i="105"/>
  <c r="I26" i="105"/>
  <c r="I24" i="105"/>
  <c r="I27" i="105"/>
  <c r="W9" i="105"/>
  <c r="Q8" i="105"/>
  <c r="O9" i="105" s="1"/>
  <c r="H9" i="105" s="1"/>
  <c r="I9" i="105" s="1"/>
  <c r="J9" i="95" s="1"/>
  <c r="X9" i="105"/>
  <c r="V11" i="105"/>
  <c r="T13" i="105"/>
  <c r="R15" i="105"/>
  <c r="W18" i="105"/>
  <c r="U20" i="105"/>
  <c r="S22" i="105"/>
  <c r="Q24" i="105"/>
  <c r="X25" i="105"/>
  <c r="V27" i="105"/>
  <c r="T29" i="105"/>
  <c r="R8" i="105"/>
  <c r="O10" i="105"/>
  <c r="H10" i="105" s="1"/>
  <c r="I10" i="105" s="1"/>
  <c r="J10" i="95" s="1"/>
  <c r="W11" i="105"/>
  <c r="U13" i="105"/>
  <c r="S15" i="105"/>
  <c r="X18" i="105"/>
  <c r="N19" i="105"/>
  <c r="F19" i="105" s="1"/>
  <c r="J24" i="4" s="1"/>
  <c r="V20" i="105"/>
  <c r="T22" i="105"/>
  <c r="R24" i="105"/>
  <c r="W27" i="105"/>
  <c r="U29" i="105"/>
  <c r="S8" i="105"/>
  <c r="Q10" i="105"/>
  <c r="N12" i="105"/>
  <c r="F12" i="105" s="1"/>
  <c r="J9" i="4" s="1"/>
  <c r="W20" i="105"/>
  <c r="U22" i="105"/>
  <c r="S24" i="105"/>
  <c r="Q26" i="105"/>
  <c r="V29" i="105"/>
  <c r="T8" i="105"/>
  <c r="R10" i="105"/>
  <c r="W13" i="105"/>
  <c r="U15" i="105"/>
  <c r="X20" i="105"/>
  <c r="N21" i="105"/>
  <c r="F21" i="105" s="1"/>
  <c r="J15" i="4" s="1"/>
  <c r="V22" i="105"/>
  <c r="T24" i="105"/>
  <c r="R26" i="105"/>
  <c r="W29" i="105"/>
  <c r="U8" i="105"/>
  <c r="S10" i="105"/>
  <c r="Q12" i="105"/>
  <c r="X13" i="105"/>
  <c r="N14" i="105"/>
  <c r="F14" i="105" s="1"/>
  <c r="J4" i="4" s="1"/>
  <c r="V15" i="105"/>
  <c r="R19" i="105"/>
  <c r="W22" i="105"/>
  <c r="U24" i="105"/>
  <c r="S26" i="105"/>
  <c r="Q28" i="105"/>
  <c r="X29" i="105"/>
  <c r="N7" i="105"/>
  <c r="F7" i="105" s="1"/>
  <c r="J3" i="4" s="1"/>
  <c r="V8" i="105"/>
  <c r="T10" i="105"/>
  <c r="W15" i="105"/>
  <c r="X22" i="105"/>
  <c r="V24" i="105"/>
  <c r="T26" i="105"/>
  <c r="O7" i="105"/>
  <c r="H7" i="105" s="1"/>
  <c r="I7" i="105" s="1"/>
  <c r="J3" i="95" s="1"/>
  <c r="W8" i="105"/>
  <c r="U10" i="105"/>
  <c r="X15" i="105"/>
  <c r="N16" i="105"/>
  <c r="F16" i="105" s="1"/>
  <c r="J16" i="4" s="1"/>
  <c r="W24" i="105"/>
  <c r="U26" i="105"/>
  <c r="Q7" i="105"/>
  <c r="X8" i="105"/>
  <c r="V10" i="105"/>
  <c r="T12" i="105"/>
  <c r="R14" i="105"/>
  <c r="U19" i="105"/>
  <c r="S21" i="105"/>
  <c r="Q23" i="105"/>
  <c r="X24" i="105"/>
  <c r="V26" i="105"/>
  <c r="T28" i="105"/>
  <c r="W10" i="105"/>
  <c r="N18" i="105"/>
  <c r="F18" i="105" s="1"/>
  <c r="J12" i="4" s="1"/>
  <c r="O25" i="105"/>
  <c r="H25" i="105" s="1"/>
  <c r="I25" i="105" s="1"/>
  <c r="W26" i="105"/>
  <c r="U28" i="105"/>
  <c r="S7" i="105"/>
  <c r="Q9" i="105"/>
  <c r="X10" i="105"/>
  <c r="N11" i="105"/>
  <c r="F11" i="105" s="1"/>
  <c r="J6" i="4" s="1"/>
  <c r="R16" i="105"/>
  <c r="W19" i="105"/>
  <c r="U21" i="105"/>
  <c r="S23" i="105"/>
  <c r="Q25" i="105"/>
  <c r="X26" i="105"/>
  <c r="T7" i="105"/>
  <c r="R9" i="105"/>
  <c r="W12" i="105"/>
  <c r="U14" i="105"/>
  <c r="X19" i="105"/>
  <c r="N20" i="105"/>
  <c r="F20" i="105" s="1"/>
  <c r="J5" i="4" s="1"/>
  <c r="V21" i="105"/>
  <c r="T23" i="105"/>
  <c r="R25" i="105"/>
  <c r="U7" i="105"/>
  <c r="S9" i="105"/>
  <c r="Q11" i="105"/>
  <c r="O11" i="105" s="1"/>
  <c r="H11" i="105" s="1"/>
  <c r="I11" i="105" s="1"/>
  <c r="J5" i="95" s="1"/>
  <c r="N13" i="105"/>
  <c r="F13" i="105" s="1"/>
  <c r="J20" i="4" s="1"/>
  <c r="S25" i="105"/>
  <c r="Q27" i="105"/>
  <c r="X28" i="105"/>
  <c r="V7" i="105"/>
  <c r="T9" i="105"/>
  <c r="X21" i="105"/>
  <c r="N22" i="105"/>
  <c r="F22" i="105" s="1"/>
  <c r="J22" i="4" s="1"/>
  <c r="V23" i="105"/>
  <c r="T25" i="105"/>
  <c r="U25" i="105"/>
  <c r="Q29" i="105"/>
  <c r="Q8" i="104"/>
  <c r="X9" i="104"/>
  <c r="V11" i="104"/>
  <c r="T13" i="104"/>
  <c r="R15" i="104"/>
  <c r="W18" i="104"/>
  <c r="U20" i="104"/>
  <c r="S22" i="104"/>
  <c r="Q24" i="104"/>
  <c r="X25" i="104"/>
  <c r="V27" i="104"/>
  <c r="T29" i="104"/>
  <c r="R8" i="104"/>
  <c r="O10" i="104"/>
  <c r="H10" i="104" s="1"/>
  <c r="I10" i="104" s="1"/>
  <c r="I11" i="95" s="1"/>
  <c r="W11" i="104"/>
  <c r="U13" i="104"/>
  <c r="S15" i="104"/>
  <c r="X18" i="104"/>
  <c r="N19" i="104"/>
  <c r="F19" i="104" s="1"/>
  <c r="I21" i="4" s="1"/>
  <c r="V20" i="104"/>
  <c r="T22" i="104"/>
  <c r="R24" i="104"/>
  <c r="W27" i="104"/>
  <c r="U29" i="104"/>
  <c r="W9" i="104"/>
  <c r="S8" i="104"/>
  <c r="Q10" i="104"/>
  <c r="X11" i="104"/>
  <c r="N12" i="104"/>
  <c r="F12" i="104" s="1"/>
  <c r="I8" i="4" s="1"/>
  <c r="V13" i="104"/>
  <c r="T15" i="104"/>
  <c r="O19" i="104"/>
  <c r="H19" i="104" s="1"/>
  <c r="I19" i="104" s="1"/>
  <c r="I20" i="95" s="1"/>
  <c r="W20" i="104"/>
  <c r="U22" i="104"/>
  <c r="S24" i="104"/>
  <c r="Q26" i="104"/>
  <c r="V29" i="104"/>
  <c r="T8" i="104"/>
  <c r="R10" i="104"/>
  <c r="W13" i="104"/>
  <c r="U15" i="104"/>
  <c r="X20" i="104"/>
  <c r="N21" i="104"/>
  <c r="F21" i="104" s="1"/>
  <c r="V22" i="104"/>
  <c r="T24" i="104"/>
  <c r="R26" i="104"/>
  <c r="W29" i="104"/>
  <c r="U11" i="104"/>
  <c r="U8" i="104"/>
  <c r="S10" i="104"/>
  <c r="Q12" i="104"/>
  <c r="X13" i="104"/>
  <c r="N14" i="104"/>
  <c r="F14" i="104" s="1"/>
  <c r="I3" i="4" s="1"/>
  <c r="V15" i="104"/>
  <c r="O21" i="104"/>
  <c r="H21" i="104" s="1"/>
  <c r="I21" i="104" s="1"/>
  <c r="W22" i="104"/>
  <c r="U24" i="104"/>
  <c r="S26" i="104"/>
  <c r="Q28" i="104"/>
  <c r="X29" i="104"/>
  <c r="W15" i="104"/>
  <c r="X22" i="104"/>
  <c r="V24" i="104"/>
  <c r="T26" i="104"/>
  <c r="N7" i="104"/>
  <c r="F7" i="104" s="1"/>
  <c r="I6" i="4" s="1"/>
  <c r="V8" i="104"/>
  <c r="T10" i="104"/>
  <c r="O7" i="104"/>
  <c r="H7" i="104" s="1"/>
  <c r="I7" i="104" s="1"/>
  <c r="I5" i="95" s="1"/>
  <c r="W8" i="104"/>
  <c r="U10" i="104"/>
  <c r="S12" i="104"/>
  <c r="Q14" i="104"/>
  <c r="N16" i="104"/>
  <c r="F16" i="104" s="1"/>
  <c r="I23" i="4" s="1"/>
  <c r="W24" i="104"/>
  <c r="U26" i="104"/>
  <c r="Q7" i="104"/>
  <c r="O8" i="104" s="1"/>
  <c r="H8" i="104" s="1"/>
  <c r="I8" i="104" s="1"/>
  <c r="I10" i="95" s="1"/>
  <c r="V10" i="104"/>
  <c r="T12" i="104"/>
  <c r="R14" i="104"/>
  <c r="S21" i="104"/>
  <c r="Q23" i="104"/>
  <c r="X24" i="104"/>
  <c r="V26" i="104"/>
  <c r="T28" i="104"/>
  <c r="O25" i="104"/>
  <c r="H25" i="104" s="1"/>
  <c r="I25" i="104" s="1"/>
  <c r="W26" i="104"/>
  <c r="U28" i="104"/>
  <c r="N18" i="104"/>
  <c r="F18" i="104" s="1"/>
  <c r="I5" i="4" s="1"/>
  <c r="S7" i="104"/>
  <c r="Q9" i="104"/>
  <c r="X10" i="104"/>
  <c r="N11" i="104"/>
  <c r="F11" i="104" s="1"/>
  <c r="I18" i="4" s="1"/>
  <c r="V12" i="104"/>
  <c r="T14" i="104"/>
  <c r="R16" i="104"/>
  <c r="O18" i="104"/>
  <c r="H18" i="104" s="1"/>
  <c r="I18" i="104" s="1"/>
  <c r="I6" i="95" s="1"/>
  <c r="W19" i="104"/>
  <c r="U21" i="104"/>
  <c r="S23" i="104"/>
  <c r="Q25" i="104"/>
  <c r="X26" i="104"/>
  <c r="V28" i="104"/>
  <c r="T7" i="104"/>
  <c r="R9" i="104"/>
  <c r="W12" i="104"/>
  <c r="U14" i="104"/>
  <c r="X19" i="104"/>
  <c r="N20" i="104"/>
  <c r="F20" i="104" s="1"/>
  <c r="I16" i="4" s="1"/>
  <c r="V21" i="104"/>
  <c r="T23" i="104"/>
  <c r="R25" i="104"/>
  <c r="U7" i="104"/>
  <c r="S9" i="104"/>
  <c r="Q11" i="104"/>
  <c r="N13" i="104"/>
  <c r="F13" i="104" s="1"/>
  <c r="I24" i="4" s="1"/>
  <c r="V14" i="104"/>
  <c r="T16" i="104"/>
  <c r="U23" i="104"/>
  <c r="S25" i="104"/>
  <c r="Q27" i="104"/>
  <c r="N22" i="104"/>
  <c r="F22" i="104" s="1"/>
  <c r="V23" i="104"/>
  <c r="T25" i="104"/>
  <c r="W7" i="104"/>
  <c r="U9" i="104"/>
  <c r="S11" i="104"/>
  <c r="Q13" i="104"/>
  <c r="V16" i="104"/>
  <c r="W23" i="104"/>
  <c r="U25" i="104"/>
  <c r="Q29" i="104"/>
  <c r="V7" i="104"/>
  <c r="R11" i="104"/>
  <c r="AL4" i="4" l="1"/>
  <c r="AN4" i="4"/>
  <c r="AM4" i="4"/>
  <c r="C4" i="4"/>
  <c r="O12" i="105"/>
  <c r="H12" i="105" s="1"/>
  <c r="I12" i="105" s="1"/>
  <c r="J8" i="95" s="1"/>
  <c r="O12" i="109"/>
  <c r="H12" i="109" s="1"/>
  <c r="I12" i="109" s="1"/>
  <c r="M13" i="95" s="1"/>
  <c r="O21" i="105"/>
  <c r="H21" i="105" s="1"/>
  <c r="I21" i="105" s="1"/>
  <c r="J16" i="95" s="1"/>
  <c r="O9" i="111"/>
  <c r="H9" i="111" s="1"/>
  <c r="I9" i="111" s="1"/>
  <c r="O20" i="95" s="1"/>
  <c r="O8" i="111"/>
  <c r="H8" i="111" s="1"/>
  <c r="I8" i="111" s="1"/>
  <c r="O6" i="95" s="1"/>
  <c r="O10" i="111"/>
  <c r="H10" i="111" s="1"/>
  <c r="I10" i="111" s="1"/>
  <c r="O25" i="95" s="1"/>
  <c r="O13" i="111"/>
  <c r="H13" i="111" s="1"/>
  <c r="I13" i="111" s="1"/>
  <c r="O8" i="95" s="1"/>
  <c r="O16" i="111"/>
  <c r="H16" i="111" s="1"/>
  <c r="I16" i="111" s="1"/>
  <c r="O18" i="95" s="1"/>
  <c r="O14" i="111"/>
  <c r="H14" i="111" s="1"/>
  <c r="I14" i="111" s="1"/>
  <c r="O13" i="95" s="1"/>
  <c r="O15" i="111"/>
  <c r="H15" i="111" s="1"/>
  <c r="I15" i="111" s="1"/>
  <c r="O22" i="95" s="1"/>
  <c r="O21" i="111"/>
  <c r="H21" i="111" s="1"/>
  <c r="I21" i="111" s="1"/>
  <c r="O17" i="95" s="1"/>
  <c r="O22" i="111"/>
  <c r="H22" i="111" s="1"/>
  <c r="I22" i="111" s="1"/>
  <c r="O21" i="95" s="1"/>
  <c r="O11" i="110"/>
  <c r="H11" i="110" s="1"/>
  <c r="I11" i="110" s="1"/>
  <c r="N11" i="95" s="1"/>
  <c r="O10" i="110"/>
  <c r="H10" i="110" s="1"/>
  <c r="I10" i="110" s="1"/>
  <c r="N12" i="95" s="1"/>
  <c r="O14" i="104"/>
  <c r="H14" i="104" s="1"/>
  <c r="I14" i="104" s="1"/>
  <c r="I3" i="95" s="1"/>
  <c r="O8" i="105"/>
  <c r="H8" i="105" s="1"/>
  <c r="I8" i="105" s="1"/>
  <c r="J23" i="95" s="1"/>
  <c r="O17" i="105"/>
  <c r="H17" i="105" s="1"/>
  <c r="I17" i="105" s="1"/>
  <c r="J22" i="95" s="1"/>
  <c r="O13" i="104"/>
  <c r="H13" i="104" s="1"/>
  <c r="I13" i="104" s="1"/>
  <c r="I24" i="95" s="1"/>
  <c r="O18" i="105"/>
  <c r="H18" i="105" s="1"/>
  <c r="I18" i="105" s="1"/>
  <c r="J13" i="95" s="1"/>
  <c r="O16" i="105"/>
  <c r="H16" i="105" s="1"/>
  <c r="I16" i="105" s="1"/>
  <c r="J15" i="95" s="1"/>
  <c r="O15" i="105"/>
  <c r="H15" i="105" s="1"/>
  <c r="I15" i="105" s="1"/>
  <c r="J18" i="95" s="1"/>
  <c r="O17" i="104"/>
  <c r="H17" i="104" s="1"/>
  <c r="I17" i="104" s="1"/>
  <c r="I7" i="95" s="1"/>
  <c r="O11" i="104"/>
  <c r="H11" i="104" s="1"/>
  <c r="I11" i="104" s="1"/>
  <c r="I18" i="95" s="1"/>
  <c r="O16" i="104"/>
  <c r="H16" i="104" s="1"/>
  <c r="I16" i="104" s="1"/>
  <c r="I23" i="95" s="1"/>
  <c r="O12" i="104"/>
  <c r="H12" i="104" s="1"/>
  <c r="I12" i="104" s="1"/>
  <c r="I9" i="95" s="1"/>
  <c r="O15" i="104"/>
  <c r="H15" i="104" s="1"/>
  <c r="I15" i="104" s="1"/>
  <c r="I4" i="95" s="1"/>
  <c r="C25" i="95" l="1"/>
  <c r="AL25" i="95"/>
  <c r="H25" i="4"/>
  <c r="H21" i="4"/>
  <c r="H26" i="4"/>
  <c r="H23" i="4"/>
  <c r="H20" i="4"/>
  <c r="H11" i="4"/>
  <c r="H22" i="4"/>
  <c r="H14" i="4"/>
  <c r="H13" i="4"/>
  <c r="H24" i="4"/>
  <c r="H18" i="4"/>
  <c r="H3" i="4"/>
  <c r="H6" i="4"/>
  <c r="H19" i="4"/>
  <c r="H7" i="4"/>
  <c r="H12" i="4"/>
  <c r="H16" i="4"/>
  <c r="H8" i="4"/>
  <c r="H5" i="4"/>
  <c r="H9" i="4"/>
  <c r="H15" i="4"/>
  <c r="H10" i="4"/>
  <c r="H17" i="4"/>
  <c r="H19" i="5"/>
  <c r="H24" i="5"/>
  <c r="AQ24" i="5" s="1"/>
  <c r="H23" i="5"/>
  <c r="H26" i="5"/>
  <c r="AQ26" i="5" s="1"/>
  <c r="H20" i="5"/>
  <c r="AQ20" i="5" s="1"/>
  <c r="G9" i="101"/>
  <c r="AQ19" i="5" l="1"/>
  <c r="AQ18" i="5"/>
  <c r="AQ23" i="5"/>
  <c r="AQ22" i="5"/>
  <c r="AN3" i="4"/>
  <c r="AL3" i="4"/>
  <c r="AM6" i="4"/>
  <c r="AN6" i="4"/>
  <c r="AL6" i="4"/>
  <c r="AM13" i="4"/>
  <c r="AL13" i="4"/>
  <c r="AN13" i="4"/>
  <c r="AM17" i="4"/>
  <c r="AN17" i="4"/>
  <c r="AL17" i="4"/>
  <c r="AM22" i="4"/>
  <c r="AL22" i="4"/>
  <c r="AN22" i="4"/>
  <c r="AM19" i="4"/>
  <c r="AL19" i="4"/>
  <c r="AN19" i="4"/>
  <c r="AM10" i="4"/>
  <c r="AL10" i="4"/>
  <c r="AN10" i="4"/>
  <c r="AM11" i="4"/>
  <c r="AN11" i="4"/>
  <c r="AL11" i="4"/>
  <c r="AM20" i="4"/>
  <c r="AL20" i="4"/>
  <c r="AN20" i="4"/>
  <c r="AM8" i="4"/>
  <c r="AN8" i="4"/>
  <c r="AL8" i="4"/>
  <c r="AM18" i="4"/>
  <c r="AN18" i="4"/>
  <c r="AL18" i="4"/>
  <c r="AM15" i="4"/>
  <c r="AL15" i="4"/>
  <c r="AN15" i="4"/>
  <c r="AM9" i="4"/>
  <c r="AL9" i="4"/>
  <c r="AN9" i="4"/>
  <c r="AM26" i="4"/>
  <c r="AL26" i="4"/>
  <c r="AN26" i="4"/>
  <c r="AM25" i="4"/>
  <c r="AL25" i="4"/>
  <c r="AN25" i="4"/>
  <c r="AM24" i="4"/>
  <c r="AL24" i="4"/>
  <c r="AN24" i="4"/>
  <c r="AM14" i="4"/>
  <c r="AN14" i="4"/>
  <c r="AL14" i="4"/>
  <c r="AM5" i="4"/>
  <c r="AL5" i="4"/>
  <c r="AN5" i="4"/>
  <c r="AM21" i="4"/>
  <c r="AN21" i="4"/>
  <c r="AL21" i="4"/>
  <c r="AM16" i="4"/>
  <c r="AN16" i="4"/>
  <c r="AL16" i="4"/>
  <c r="AM12" i="4"/>
  <c r="AN12" i="4"/>
  <c r="AL12" i="4"/>
  <c r="AM23" i="4"/>
  <c r="AL23" i="4"/>
  <c r="AN23" i="4"/>
  <c r="AM7" i="4"/>
  <c r="AL7" i="4"/>
  <c r="AN7" i="4"/>
  <c r="AM3" i="4"/>
  <c r="C3" i="4"/>
  <c r="C21" i="4"/>
  <c r="C13" i="4"/>
  <c r="C17" i="4"/>
  <c r="C12" i="4"/>
  <c r="C14" i="4"/>
  <c r="C7" i="4"/>
  <c r="C22" i="4"/>
  <c r="C19" i="4"/>
  <c r="C11" i="4"/>
  <c r="C20" i="4"/>
  <c r="C8" i="4"/>
  <c r="C15" i="4"/>
  <c r="C9" i="4"/>
  <c r="C23" i="4"/>
  <c r="C24" i="4"/>
  <c r="C10" i="4"/>
  <c r="C6" i="4"/>
  <c r="C5" i="4"/>
  <c r="C18" i="4"/>
  <c r="C26" i="4"/>
  <c r="C16" i="4"/>
  <c r="C25" i="4"/>
  <c r="C23" i="103"/>
  <c r="C12" i="103"/>
  <c r="C14" i="103"/>
  <c r="C21" i="103"/>
  <c r="C19" i="103"/>
  <c r="C7" i="103"/>
  <c r="C16" i="103"/>
  <c r="C18" i="103"/>
  <c r="C9" i="103"/>
  <c r="C13" i="103"/>
  <c r="C11" i="103"/>
  <c r="C10" i="103"/>
  <c r="C17" i="103"/>
  <c r="C15" i="103"/>
  <c r="C22" i="103"/>
  <c r="C20" i="103"/>
  <c r="C6" i="103"/>
  <c r="C8" i="103"/>
  <c r="C3" i="107" l="1"/>
  <c r="C4" i="107"/>
  <c r="C15" i="107"/>
  <c r="C16" i="107"/>
  <c r="C17" i="107"/>
  <c r="C13" i="107"/>
  <c r="C12" i="107"/>
  <c r="C11" i="107"/>
  <c r="C5" i="107"/>
  <c r="C7" i="107"/>
  <c r="C6" i="107"/>
  <c r="C18" i="107"/>
  <c r="C9" i="107"/>
  <c r="C14" i="107"/>
  <c r="C19" i="107"/>
  <c r="C10" i="107"/>
  <c r="C8" i="107"/>
  <c r="G6" i="5"/>
  <c r="AP6" i="5" s="1"/>
  <c r="G13" i="5"/>
  <c r="AP13" i="5" s="1"/>
  <c r="G4" i="5"/>
  <c r="G24" i="5"/>
  <c r="AP24" i="5" s="1"/>
  <c r="G14" i="5"/>
  <c r="G26" i="5"/>
  <c r="AP26" i="5" s="1"/>
  <c r="G18" i="5"/>
  <c r="AP18" i="5" s="1"/>
  <c r="G21" i="100"/>
  <c r="G20" i="100"/>
  <c r="G19" i="100"/>
  <c r="G18" i="100"/>
  <c r="G17" i="100"/>
  <c r="G16" i="100"/>
  <c r="G15" i="100"/>
  <c r="G14" i="100"/>
  <c r="G13" i="100"/>
  <c r="G12" i="100"/>
  <c r="G11" i="100"/>
  <c r="G10" i="100"/>
  <c r="G9" i="100"/>
  <c r="G8" i="100"/>
  <c r="G6" i="100"/>
  <c r="AP5" i="5" l="1"/>
  <c r="AP4" i="5"/>
  <c r="CI26" i="5"/>
  <c r="BY26" i="5"/>
  <c r="CD26" i="5"/>
  <c r="CG26" i="5"/>
  <c r="CH26" i="5"/>
  <c r="CJ26" i="5"/>
  <c r="CE26" i="5"/>
  <c r="BZ26" i="5"/>
  <c r="CK26" i="5"/>
  <c r="CO26" i="5"/>
  <c r="CA26" i="5"/>
  <c r="CM26" i="5"/>
  <c r="CB26" i="5"/>
  <c r="CC26" i="5"/>
  <c r="BX26" i="5"/>
  <c r="CN26" i="5"/>
  <c r="CL26" i="5"/>
  <c r="CF26" i="5"/>
  <c r="AP17" i="5"/>
  <c r="AP19" i="5"/>
  <c r="AP14" i="5"/>
  <c r="AP16" i="5"/>
  <c r="AP12" i="5"/>
  <c r="AP15" i="5"/>
  <c r="AP7" i="5"/>
  <c r="AP8" i="5"/>
  <c r="BV26" i="5"/>
  <c r="L29" i="101"/>
  <c r="G29" i="101"/>
  <c r="L28" i="101"/>
  <c r="G28" i="101"/>
  <c r="I28" i="101" s="1"/>
  <c r="L27" i="101"/>
  <c r="G27" i="101"/>
  <c r="L26" i="101"/>
  <c r="G26" i="101"/>
  <c r="L25" i="101"/>
  <c r="G25" i="101"/>
  <c r="L24" i="101"/>
  <c r="G24" i="101"/>
  <c r="L23" i="101"/>
  <c r="G23" i="101"/>
  <c r="L22" i="101"/>
  <c r="G22" i="101"/>
  <c r="L21" i="101"/>
  <c r="G21" i="101"/>
  <c r="L20" i="101"/>
  <c r="G20" i="101"/>
  <c r="L19" i="101"/>
  <c r="G19" i="101"/>
  <c r="L18" i="101"/>
  <c r="G18" i="101"/>
  <c r="L17" i="101"/>
  <c r="G17" i="101"/>
  <c r="L16" i="101"/>
  <c r="G16" i="101"/>
  <c r="L15" i="101"/>
  <c r="G15" i="101"/>
  <c r="L14" i="101"/>
  <c r="G14" i="101"/>
  <c r="L13" i="101"/>
  <c r="G13" i="101"/>
  <c r="L12" i="101"/>
  <c r="G12" i="101"/>
  <c r="L11" i="101"/>
  <c r="G11" i="101"/>
  <c r="L10" i="101"/>
  <c r="G10" i="101"/>
  <c r="L9" i="101"/>
  <c r="O9" i="101" s="1"/>
  <c r="H9" i="101" s="1"/>
  <c r="L8" i="101"/>
  <c r="L7" i="101"/>
  <c r="G7" i="101"/>
  <c r="L6" i="101"/>
  <c r="G6" i="101"/>
  <c r="CP26" i="5" l="1"/>
  <c r="C26" i="5" s="1"/>
  <c r="O25" i="101"/>
  <c r="H25" i="101" s="1"/>
  <c r="I25" i="101" s="1"/>
  <c r="H26" i="95" s="1"/>
  <c r="O24" i="101"/>
  <c r="H24" i="101" s="1"/>
  <c r="O10" i="101"/>
  <c r="H10" i="101" s="1"/>
  <c r="O6" i="101"/>
  <c r="H6" i="101" s="1"/>
  <c r="I6" i="101" s="1"/>
  <c r="H13" i="95" s="1"/>
  <c r="O23" i="101"/>
  <c r="H23" i="101" s="1"/>
  <c r="I23" i="101" s="1"/>
  <c r="H3" i="95" s="1"/>
  <c r="X24" i="101"/>
  <c r="W24" i="101"/>
  <c r="V24" i="101"/>
  <c r="U24" i="101"/>
  <c r="T24" i="101"/>
  <c r="S24" i="101"/>
  <c r="Q24" i="101"/>
  <c r="R24" i="101"/>
  <c r="I10" i="101"/>
  <c r="H8" i="95" s="1"/>
  <c r="X10" i="101"/>
  <c r="W10" i="101"/>
  <c r="V10" i="101"/>
  <c r="U10" i="101"/>
  <c r="T10" i="101"/>
  <c r="S10" i="101"/>
  <c r="Q10" i="101"/>
  <c r="R10" i="101"/>
  <c r="V29" i="101"/>
  <c r="U29" i="101"/>
  <c r="T29" i="101"/>
  <c r="S29" i="101"/>
  <c r="R29" i="101"/>
  <c r="Q29" i="101"/>
  <c r="W29" i="101"/>
  <c r="X29" i="101"/>
  <c r="V11" i="101"/>
  <c r="U11" i="101"/>
  <c r="T11" i="101"/>
  <c r="S11" i="101"/>
  <c r="Q11" i="101"/>
  <c r="X11" i="101"/>
  <c r="R11" i="101"/>
  <c r="W11" i="101"/>
  <c r="X20" i="101"/>
  <c r="W20" i="101"/>
  <c r="V20" i="101"/>
  <c r="U20" i="101"/>
  <c r="T20" i="101"/>
  <c r="S20" i="101"/>
  <c r="Q20" i="101"/>
  <c r="R20" i="101"/>
  <c r="X26" i="101"/>
  <c r="W26" i="101"/>
  <c r="V26" i="101"/>
  <c r="U26" i="101"/>
  <c r="T26" i="101"/>
  <c r="S26" i="101"/>
  <c r="R26" i="101"/>
  <c r="Q26" i="101"/>
  <c r="X18" i="101"/>
  <c r="W18" i="101"/>
  <c r="V18" i="101"/>
  <c r="U18" i="101"/>
  <c r="T18" i="101"/>
  <c r="S18" i="101"/>
  <c r="R18" i="101"/>
  <c r="Q18" i="101"/>
  <c r="V25" i="101"/>
  <c r="U25" i="101"/>
  <c r="T25" i="101"/>
  <c r="S25" i="101"/>
  <c r="R25" i="101"/>
  <c r="Q25" i="101"/>
  <c r="W25" i="101"/>
  <c r="X25" i="101"/>
  <c r="V19" i="101"/>
  <c r="U19" i="101"/>
  <c r="T19" i="101"/>
  <c r="S19" i="101"/>
  <c r="R19" i="101"/>
  <c r="Q19" i="101"/>
  <c r="X19" i="101"/>
  <c r="W19" i="101"/>
  <c r="G8" i="101"/>
  <c r="X12" i="101"/>
  <c r="W12" i="101"/>
  <c r="V12" i="101"/>
  <c r="U12" i="101"/>
  <c r="T12" i="101"/>
  <c r="S12" i="101"/>
  <c r="R12" i="101"/>
  <c r="Q12" i="101"/>
  <c r="V13" i="101"/>
  <c r="U13" i="101"/>
  <c r="T13" i="101"/>
  <c r="S13" i="101"/>
  <c r="R13" i="101"/>
  <c r="Q13" i="101"/>
  <c r="X13" i="101"/>
  <c r="W13" i="101"/>
  <c r="V21" i="101"/>
  <c r="U21" i="101"/>
  <c r="T21" i="101"/>
  <c r="S21" i="101"/>
  <c r="R21" i="101"/>
  <c r="Q21" i="101"/>
  <c r="W21" i="101"/>
  <c r="X21" i="101"/>
  <c r="V15" i="101"/>
  <c r="U15" i="101"/>
  <c r="T15" i="101"/>
  <c r="S15" i="101"/>
  <c r="Q15" i="101"/>
  <c r="W15" i="101"/>
  <c r="R15" i="101"/>
  <c r="X15" i="101"/>
  <c r="X22" i="101"/>
  <c r="W22" i="101"/>
  <c r="V22" i="101"/>
  <c r="U22" i="101"/>
  <c r="T22" i="101"/>
  <c r="S22" i="101"/>
  <c r="R22" i="101"/>
  <c r="Q22" i="101"/>
  <c r="X8" i="101"/>
  <c r="W8" i="101"/>
  <c r="V8" i="101"/>
  <c r="U8" i="101"/>
  <c r="T8" i="101"/>
  <c r="Q8" i="101"/>
  <c r="S8" i="101"/>
  <c r="R8" i="101"/>
  <c r="V23" i="101"/>
  <c r="U23" i="101"/>
  <c r="T23" i="101"/>
  <c r="S23" i="101"/>
  <c r="R23" i="101"/>
  <c r="Q23" i="101"/>
  <c r="X23" i="101"/>
  <c r="W23" i="101"/>
  <c r="X28" i="101"/>
  <c r="W28" i="101"/>
  <c r="V28" i="101"/>
  <c r="U28" i="101"/>
  <c r="S28" i="101"/>
  <c r="T28" i="101"/>
  <c r="R28" i="101"/>
  <c r="Q28" i="101"/>
  <c r="X14" i="101"/>
  <c r="W14" i="101"/>
  <c r="V14" i="101"/>
  <c r="U14" i="101"/>
  <c r="T14" i="101"/>
  <c r="S14" i="101"/>
  <c r="Q14" i="101"/>
  <c r="R14" i="101"/>
  <c r="V27" i="101"/>
  <c r="U27" i="101"/>
  <c r="T27" i="101"/>
  <c r="S27" i="101"/>
  <c r="R27" i="101"/>
  <c r="Q27" i="101"/>
  <c r="X27" i="101"/>
  <c r="W27" i="101"/>
  <c r="V7" i="101"/>
  <c r="U7" i="101"/>
  <c r="T7" i="101"/>
  <c r="S7" i="101"/>
  <c r="R7" i="101"/>
  <c r="Q7" i="101"/>
  <c r="X7" i="101"/>
  <c r="W7" i="101"/>
  <c r="X16" i="101"/>
  <c r="W16" i="101"/>
  <c r="V16" i="101"/>
  <c r="U16" i="101"/>
  <c r="Q16" i="101"/>
  <c r="T16" i="101"/>
  <c r="S16" i="101"/>
  <c r="R16" i="101"/>
  <c r="I9" i="101"/>
  <c r="H7" i="95" s="1"/>
  <c r="V9" i="101"/>
  <c r="U9" i="101"/>
  <c r="T9" i="101"/>
  <c r="S9" i="101"/>
  <c r="Q9" i="101"/>
  <c r="W9" i="101"/>
  <c r="X9" i="101"/>
  <c r="R9" i="101"/>
  <c r="V17" i="101"/>
  <c r="U17" i="101"/>
  <c r="T17" i="101"/>
  <c r="S17" i="101"/>
  <c r="Q17" i="101"/>
  <c r="X17" i="101"/>
  <c r="W17" i="101"/>
  <c r="R17" i="101"/>
  <c r="I26" i="101"/>
  <c r="I24" i="101"/>
  <c r="H22" i="95" s="1"/>
  <c r="I27" i="101"/>
  <c r="I29" i="101"/>
  <c r="F8" i="5"/>
  <c r="F3" i="5"/>
  <c r="AO3" i="5" s="1"/>
  <c r="F6" i="5"/>
  <c r="AO7" i="5" s="1"/>
  <c r="F22" i="5"/>
  <c r="F13" i="5"/>
  <c r="AO13" i="5" s="1"/>
  <c r="F14" i="5"/>
  <c r="F21" i="5"/>
  <c r="F5" i="5"/>
  <c r="F4" i="5"/>
  <c r="F24" i="5"/>
  <c r="AO24" i="5" s="1"/>
  <c r="F17" i="5"/>
  <c r="AO18" i="5" s="1"/>
  <c r="F18" i="5"/>
  <c r="F20" i="5"/>
  <c r="L29" i="100"/>
  <c r="H29" i="100"/>
  <c r="G29" i="100"/>
  <c r="F29" i="100"/>
  <c r="L28" i="100"/>
  <c r="H28" i="100"/>
  <c r="G28" i="100"/>
  <c r="F28" i="100"/>
  <c r="L27" i="100"/>
  <c r="H27" i="100"/>
  <c r="G27" i="100"/>
  <c r="F27" i="100"/>
  <c r="L26" i="100"/>
  <c r="H26" i="100"/>
  <c r="G26" i="100"/>
  <c r="F26" i="100"/>
  <c r="L25" i="100"/>
  <c r="H25" i="100"/>
  <c r="G25" i="100"/>
  <c r="F25" i="100"/>
  <c r="L24" i="100"/>
  <c r="H24" i="100"/>
  <c r="G24" i="100"/>
  <c r="F24" i="100"/>
  <c r="L23" i="100"/>
  <c r="H23" i="100"/>
  <c r="G23" i="100"/>
  <c r="F23" i="100"/>
  <c r="L22" i="100"/>
  <c r="H22" i="100"/>
  <c r="G22" i="100"/>
  <c r="F22" i="100"/>
  <c r="L21" i="100"/>
  <c r="H21" i="100" s="1"/>
  <c r="I21" i="100" s="1"/>
  <c r="G26" i="95" s="1"/>
  <c r="L20" i="100"/>
  <c r="H20" i="100" s="1"/>
  <c r="L19" i="100"/>
  <c r="H19" i="100" s="1"/>
  <c r="I19" i="100" s="1"/>
  <c r="G20" i="95" s="1"/>
  <c r="L18" i="100"/>
  <c r="H18" i="100" s="1"/>
  <c r="L17" i="100"/>
  <c r="I17" i="100"/>
  <c r="G13" i="95" s="1"/>
  <c r="L16" i="100"/>
  <c r="L15" i="100"/>
  <c r="I15" i="100"/>
  <c r="G19" i="95" s="1"/>
  <c r="L14" i="100"/>
  <c r="L13" i="100"/>
  <c r="L12" i="100"/>
  <c r="G7" i="100" s="1"/>
  <c r="L11" i="100"/>
  <c r="H11" i="100" s="1"/>
  <c r="L10" i="100"/>
  <c r="H10" i="100" s="1"/>
  <c r="L9" i="100"/>
  <c r="L8" i="100"/>
  <c r="I8" i="100"/>
  <c r="G4" i="95" s="1"/>
  <c r="L7" i="100"/>
  <c r="H7" i="100" s="1"/>
  <c r="L6" i="100"/>
  <c r="H6" i="100" s="1"/>
  <c r="AO20" i="5" l="1"/>
  <c r="AO5" i="5"/>
  <c r="CG24" i="5"/>
  <c r="CA24" i="5"/>
  <c r="CO24" i="5"/>
  <c r="CB24" i="5"/>
  <c r="CC24" i="5"/>
  <c r="BX24" i="5"/>
  <c r="CD24" i="5"/>
  <c r="CK24" i="5"/>
  <c r="CF24" i="5"/>
  <c r="BZ24" i="5"/>
  <c r="CM24" i="5"/>
  <c r="CJ24" i="5"/>
  <c r="CN24" i="5"/>
  <c r="CH24" i="5"/>
  <c r="CL24" i="5"/>
  <c r="BY24" i="5"/>
  <c r="CE24" i="5"/>
  <c r="CI24" i="5"/>
  <c r="CM5" i="5"/>
  <c r="CH5" i="5"/>
  <c r="BX5" i="5"/>
  <c r="CA5" i="5"/>
  <c r="CF5" i="5"/>
  <c r="BY5" i="5"/>
  <c r="CJ5" i="5"/>
  <c r="CG5" i="5"/>
  <c r="CE5" i="5"/>
  <c r="CN5" i="5"/>
  <c r="CD5" i="5"/>
  <c r="CC5" i="5"/>
  <c r="BZ5" i="5"/>
  <c r="CI5" i="5"/>
  <c r="CB5" i="5"/>
  <c r="CL5" i="5"/>
  <c r="CO5" i="5"/>
  <c r="CK5" i="5"/>
  <c r="AO8" i="5"/>
  <c r="AO9" i="5"/>
  <c r="AO4" i="5"/>
  <c r="BV4" i="5" s="1"/>
  <c r="AO6" i="5"/>
  <c r="AO21" i="5"/>
  <c r="AO14" i="5"/>
  <c r="AO16" i="5"/>
  <c r="AO12" i="5"/>
  <c r="AO15" i="5"/>
  <c r="AO17" i="5"/>
  <c r="AO19" i="5"/>
  <c r="AO22" i="5"/>
  <c r="AO23" i="5"/>
  <c r="BV5" i="5"/>
  <c r="BV24" i="5"/>
  <c r="AL26" i="95"/>
  <c r="C26" i="95"/>
  <c r="I23" i="100"/>
  <c r="I27" i="100"/>
  <c r="I7" i="100"/>
  <c r="G8" i="95" s="1"/>
  <c r="O20" i="101"/>
  <c r="H20" i="101" s="1"/>
  <c r="I20" i="101" s="1"/>
  <c r="H20" i="95" s="1"/>
  <c r="O19" i="101"/>
  <c r="H19" i="101" s="1"/>
  <c r="I19" i="101" s="1"/>
  <c r="H19" i="95" s="1"/>
  <c r="O7" i="101"/>
  <c r="H7" i="101" s="1"/>
  <c r="I7" i="101" s="1"/>
  <c r="H11" i="95" s="1"/>
  <c r="O8" i="101"/>
  <c r="H8" i="101" s="1"/>
  <c r="I8" i="101" s="1"/>
  <c r="H15" i="95" s="1"/>
  <c r="O17" i="101"/>
  <c r="H17" i="101" s="1"/>
  <c r="I17" i="101" s="1"/>
  <c r="H12" i="95" s="1"/>
  <c r="O16" i="101"/>
  <c r="H16" i="101" s="1"/>
  <c r="I16" i="101" s="1"/>
  <c r="H18" i="95" s="1"/>
  <c r="O15" i="101"/>
  <c r="H15" i="101" s="1"/>
  <c r="I15" i="101" s="1"/>
  <c r="H4" i="95" s="1"/>
  <c r="O14" i="101"/>
  <c r="H14" i="101" s="1"/>
  <c r="I14" i="101" s="1"/>
  <c r="H10" i="95" s="1"/>
  <c r="O18" i="101"/>
  <c r="H18" i="101" s="1"/>
  <c r="I18" i="101" s="1"/>
  <c r="H23" i="95" s="1"/>
  <c r="O22" i="101"/>
  <c r="H22" i="101" s="1"/>
  <c r="I22" i="101" s="1"/>
  <c r="H5" i="95" s="1"/>
  <c r="O21" i="101"/>
  <c r="H21" i="101" s="1"/>
  <c r="I21" i="101" s="1"/>
  <c r="H21" i="95" s="1"/>
  <c r="O13" i="101"/>
  <c r="H13" i="101" s="1"/>
  <c r="I13" i="101" s="1"/>
  <c r="H9" i="95" s="1"/>
  <c r="O12" i="101"/>
  <c r="H12" i="101" s="1"/>
  <c r="I12" i="101" s="1"/>
  <c r="H24" i="95" s="1"/>
  <c r="O11" i="101"/>
  <c r="H11" i="101" s="1"/>
  <c r="I11" i="101" s="1"/>
  <c r="H14" i="95" s="1"/>
  <c r="I29" i="100"/>
  <c r="I20" i="100"/>
  <c r="G6" i="95" s="1"/>
  <c r="I16" i="100"/>
  <c r="G15" i="95" s="1"/>
  <c r="I26" i="100"/>
  <c r="I9" i="100"/>
  <c r="G16" i="95" s="1"/>
  <c r="I28" i="100"/>
  <c r="I11" i="100"/>
  <c r="G3" i="95" s="1"/>
  <c r="I24" i="100"/>
  <c r="I6" i="100"/>
  <c r="G11" i="95" s="1"/>
  <c r="I14" i="100"/>
  <c r="G10" i="95" s="1"/>
  <c r="I12" i="100"/>
  <c r="G5" i="95" s="1"/>
  <c r="I25" i="100"/>
  <c r="I10" i="100"/>
  <c r="G22" i="95" s="1"/>
  <c r="I18" i="100"/>
  <c r="G17" i="95" s="1"/>
  <c r="I13" i="100"/>
  <c r="G9" i="95" s="1"/>
  <c r="I22" i="100"/>
  <c r="L13" i="99"/>
  <c r="K13" i="99"/>
  <c r="A3" i="99"/>
  <c r="A4" i="99"/>
  <c r="A5" i="99"/>
  <c r="A6" i="99"/>
  <c r="A7" i="99"/>
  <c r="A8" i="99"/>
  <c r="A9" i="99"/>
  <c r="A10" i="99"/>
  <c r="A11" i="99"/>
  <c r="A12" i="99"/>
  <c r="A13" i="99"/>
  <c r="A14" i="99"/>
  <c r="A15" i="99"/>
  <c r="A16" i="99"/>
  <c r="A17" i="99"/>
  <c r="A18" i="99"/>
  <c r="A19" i="99"/>
  <c r="A20" i="99"/>
  <c r="A21" i="99"/>
  <c r="A22" i="99"/>
  <c r="A23" i="99"/>
  <c r="A24" i="99"/>
  <c r="A25" i="99"/>
  <c r="A2" i="99"/>
  <c r="CF4" i="5" l="1"/>
  <c r="CI4" i="5"/>
  <c r="CM4" i="5"/>
  <c r="CO4" i="5"/>
  <c r="CK4" i="5"/>
  <c r="BZ4" i="5"/>
  <c r="CA4" i="5"/>
  <c r="CB4" i="5"/>
  <c r="CJ4" i="5"/>
  <c r="CC4" i="5"/>
  <c r="CD4" i="5"/>
  <c r="CL4" i="5"/>
  <c r="CE4" i="5"/>
  <c r="CH4" i="5"/>
  <c r="BX4" i="5"/>
  <c r="CN4" i="5"/>
  <c r="BY4" i="5"/>
  <c r="CG4" i="5"/>
  <c r="CP24" i="5"/>
  <c r="C24" i="5" s="1"/>
  <c r="CP5" i="5"/>
  <c r="C5" i="5" s="1"/>
  <c r="C23" i="95"/>
  <c r="AL23" i="95"/>
  <c r="C14" i="95"/>
  <c r="AL14" i="95"/>
  <c r="C24" i="95"/>
  <c r="AL24" i="95"/>
  <c r="J6" i="1"/>
  <c r="H3" i="99" s="1"/>
  <c r="J7" i="1"/>
  <c r="H4" i="99" s="1"/>
  <c r="J8" i="1"/>
  <c r="H5" i="99" s="1"/>
  <c r="J9" i="1"/>
  <c r="H6" i="99" s="1"/>
  <c r="J10" i="1"/>
  <c r="H7" i="99" s="1"/>
  <c r="J11" i="1"/>
  <c r="H8" i="99" s="1"/>
  <c r="J12" i="1"/>
  <c r="H9" i="99" s="1"/>
  <c r="J13" i="1"/>
  <c r="H10" i="99" s="1"/>
  <c r="J14" i="1"/>
  <c r="H11" i="99" s="1"/>
  <c r="J15" i="1"/>
  <c r="H12" i="99" s="1"/>
  <c r="J16" i="1"/>
  <c r="H13" i="99" s="1"/>
  <c r="J17" i="1"/>
  <c r="H14" i="99" s="1"/>
  <c r="J18" i="1"/>
  <c r="H15" i="99" s="1"/>
  <c r="J19" i="1"/>
  <c r="H16" i="99" s="1"/>
  <c r="J20" i="1"/>
  <c r="H17" i="99" s="1"/>
  <c r="J21" i="1"/>
  <c r="H18" i="99" s="1"/>
  <c r="J22" i="1"/>
  <c r="H19" i="99" s="1"/>
  <c r="J23" i="1"/>
  <c r="H20" i="99" s="1"/>
  <c r="J24" i="1"/>
  <c r="H21" i="99" s="1"/>
  <c r="J25" i="1"/>
  <c r="H22" i="99" s="1"/>
  <c r="J26" i="1"/>
  <c r="H23" i="99" s="1"/>
  <c r="J27" i="1"/>
  <c r="H24" i="99" s="1"/>
  <c r="J28" i="1"/>
  <c r="H25" i="99" s="1"/>
  <c r="J5" i="1"/>
  <c r="H2" i="99" s="1"/>
  <c r="F6" i="1"/>
  <c r="E3" i="99" s="1"/>
  <c r="F7" i="1"/>
  <c r="E4" i="99" s="1"/>
  <c r="F8" i="1"/>
  <c r="E5" i="99" s="1"/>
  <c r="F9" i="1"/>
  <c r="E6" i="99" s="1"/>
  <c r="F10" i="1"/>
  <c r="E7" i="99" s="1"/>
  <c r="F11" i="1"/>
  <c r="E8" i="99" s="1"/>
  <c r="F12" i="1"/>
  <c r="E9" i="99" s="1"/>
  <c r="F13" i="1"/>
  <c r="E10" i="99" s="1"/>
  <c r="F14" i="1"/>
  <c r="E11" i="99" s="1"/>
  <c r="F15" i="1"/>
  <c r="E12" i="99" s="1"/>
  <c r="F16" i="1"/>
  <c r="E13" i="99" s="1"/>
  <c r="F17" i="1"/>
  <c r="E14" i="99" s="1"/>
  <c r="F18" i="1"/>
  <c r="E15" i="99" s="1"/>
  <c r="F19" i="1"/>
  <c r="E16" i="99" s="1"/>
  <c r="F20" i="1"/>
  <c r="E17" i="99" s="1"/>
  <c r="F21" i="1"/>
  <c r="E18" i="99" s="1"/>
  <c r="F22" i="1"/>
  <c r="E19" i="99" s="1"/>
  <c r="F23" i="1"/>
  <c r="E20" i="99" s="1"/>
  <c r="F24" i="1"/>
  <c r="E21" i="99" s="1"/>
  <c r="F25" i="1"/>
  <c r="E22" i="99" s="1"/>
  <c r="F26" i="1"/>
  <c r="E23" i="99" s="1"/>
  <c r="F27" i="1"/>
  <c r="E24" i="99" s="1"/>
  <c r="F28" i="1"/>
  <c r="E25" i="99" s="1"/>
  <c r="F5" i="1"/>
  <c r="E2" i="99" s="1"/>
  <c r="B6" i="1"/>
  <c r="B3" i="99" s="1"/>
  <c r="B7" i="1"/>
  <c r="B4" i="99" s="1"/>
  <c r="B8" i="1"/>
  <c r="B5" i="99" s="1"/>
  <c r="B9" i="1"/>
  <c r="B6" i="99" s="1"/>
  <c r="B10" i="1"/>
  <c r="B7" i="99" s="1"/>
  <c r="B11" i="1"/>
  <c r="B8" i="99" s="1"/>
  <c r="B12" i="1"/>
  <c r="B9" i="99" s="1"/>
  <c r="B13" i="1"/>
  <c r="B10" i="99" s="1"/>
  <c r="B14" i="1"/>
  <c r="B11" i="99" s="1"/>
  <c r="B15" i="1"/>
  <c r="B12" i="99" s="1"/>
  <c r="B16" i="1"/>
  <c r="B13" i="99" s="1"/>
  <c r="B17" i="1"/>
  <c r="B14" i="99" s="1"/>
  <c r="B18" i="1"/>
  <c r="B15" i="99" s="1"/>
  <c r="B19" i="1"/>
  <c r="B16" i="99" s="1"/>
  <c r="B20" i="1"/>
  <c r="B17" i="99" s="1"/>
  <c r="B21" i="1"/>
  <c r="B18" i="99" s="1"/>
  <c r="B22" i="1"/>
  <c r="B19" i="99" s="1"/>
  <c r="B23" i="1"/>
  <c r="B20" i="99" s="1"/>
  <c r="B24" i="1"/>
  <c r="B21" i="99" s="1"/>
  <c r="B25" i="1"/>
  <c r="B22" i="99" s="1"/>
  <c r="B26" i="1"/>
  <c r="B23" i="99" s="1"/>
  <c r="B27" i="1"/>
  <c r="B24" i="99" s="1"/>
  <c r="B28" i="1"/>
  <c r="B25" i="99" s="1"/>
  <c r="B5" i="1"/>
  <c r="B2" i="99" s="1"/>
  <c r="N6" i="1"/>
  <c r="K3" i="99" s="1"/>
  <c r="O6" i="1"/>
  <c r="L3" i="99" s="1"/>
  <c r="N7" i="1"/>
  <c r="K4" i="99" s="1"/>
  <c r="O7" i="1"/>
  <c r="L4" i="99" s="1"/>
  <c r="N8" i="1"/>
  <c r="K5" i="99" s="1"/>
  <c r="O8" i="1"/>
  <c r="L5" i="99" s="1"/>
  <c r="N9" i="1"/>
  <c r="K6" i="99" s="1"/>
  <c r="O9" i="1"/>
  <c r="L6" i="99" s="1"/>
  <c r="N10" i="1"/>
  <c r="K7" i="99" s="1"/>
  <c r="O10" i="1"/>
  <c r="L7" i="99" s="1"/>
  <c r="N11" i="1"/>
  <c r="K8" i="99" s="1"/>
  <c r="O11" i="1"/>
  <c r="L8" i="99" s="1"/>
  <c r="N12" i="1"/>
  <c r="K9" i="99" s="1"/>
  <c r="O12" i="1"/>
  <c r="L9" i="99" s="1"/>
  <c r="N13" i="1"/>
  <c r="K10" i="99" s="1"/>
  <c r="O13" i="1"/>
  <c r="L10" i="99" s="1"/>
  <c r="N14" i="1"/>
  <c r="K11" i="99" s="1"/>
  <c r="O14" i="1"/>
  <c r="L11" i="99" s="1"/>
  <c r="E3" i="5"/>
  <c r="AN3" i="5" s="1"/>
  <c r="BX3" i="5" s="1"/>
  <c r="E8" i="5"/>
  <c r="E6" i="5"/>
  <c r="E17" i="5"/>
  <c r="E13" i="5"/>
  <c r="E10" i="5"/>
  <c r="E11" i="5"/>
  <c r="E15" i="5"/>
  <c r="E19" i="5"/>
  <c r="AN19" i="5" s="1"/>
  <c r="E22" i="5"/>
  <c r="AN20" i="5" l="1"/>
  <c r="CC20" i="5" s="1"/>
  <c r="AN17" i="5"/>
  <c r="CN20" i="5"/>
  <c r="BY20" i="5"/>
  <c r="CH20" i="5"/>
  <c r="BX20" i="5"/>
  <c r="CB20" i="5"/>
  <c r="CG20" i="5"/>
  <c r="CA20" i="5"/>
  <c r="BV20" i="5"/>
  <c r="AN7" i="5"/>
  <c r="CO7" i="5" s="1"/>
  <c r="AN6" i="5"/>
  <c r="CP4" i="5"/>
  <c r="C4" i="5" s="1"/>
  <c r="CA19" i="5"/>
  <c r="CE19" i="5"/>
  <c r="CI19" i="5"/>
  <c r="CM19" i="5"/>
  <c r="CB19" i="5"/>
  <c r="CJ19" i="5"/>
  <c r="BX19" i="5"/>
  <c r="CC19" i="5"/>
  <c r="CN19" i="5"/>
  <c r="CK19" i="5"/>
  <c r="BY19" i="5"/>
  <c r="CF19" i="5"/>
  <c r="BZ19" i="5"/>
  <c r="CD19" i="5"/>
  <c r="CG19" i="5"/>
  <c r="CH19" i="5"/>
  <c r="CL19" i="5"/>
  <c r="CO19" i="5"/>
  <c r="AN12" i="5"/>
  <c r="BV12" i="5" s="1"/>
  <c r="AN16" i="5"/>
  <c r="AN22" i="5"/>
  <c r="BV22" i="5" s="1"/>
  <c r="AN23" i="5"/>
  <c r="AN8" i="5"/>
  <c r="BV8" i="5" s="1"/>
  <c r="AN9" i="5"/>
  <c r="AN15" i="5"/>
  <c r="BV15" i="5" s="1"/>
  <c r="AN10" i="5"/>
  <c r="BV10" i="5" s="1"/>
  <c r="AN13" i="5"/>
  <c r="AN11" i="5"/>
  <c r="AN14" i="5"/>
  <c r="AN18" i="5"/>
  <c r="BV18" i="5" s="1"/>
  <c r="AN21" i="5"/>
  <c r="CJ3" i="5"/>
  <c r="CO3" i="5"/>
  <c r="CB3" i="5"/>
  <c r="CF3" i="5"/>
  <c r="CH3" i="5"/>
  <c r="CD3" i="5"/>
  <c r="CK3" i="5"/>
  <c r="BZ3" i="5"/>
  <c r="CN3" i="5"/>
  <c r="CC3" i="5"/>
  <c r="BV3" i="5"/>
  <c r="CM3" i="5"/>
  <c r="CA3" i="5"/>
  <c r="CI3" i="5"/>
  <c r="CE3" i="5"/>
  <c r="CG3" i="5"/>
  <c r="BY3" i="5"/>
  <c r="CL3" i="5"/>
  <c r="BV19" i="5"/>
  <c r="BV11" i="5"/>
  <c r="BV7" i="5"/>
  <c r="L29" i="97"/>
  <c r="H29" i="97"/>
  <c r="G29" i="97"/>
  <c r="L28" i="97"/>
  <c r="H28" i="97"/>
  <c r="G28" i="97"/>
  <c r="L27" i="97"/>
  <c r="H27" i="97"/>
  <c r="G27" i="97"/>
  <c r="L26" i="97"/>
  <c r="H26" i="97"/>
  <c r="G26" i="97"/>
  <c r="L25" i="97"/>
  <c r="H25" i="97"/>
  <c r="G25" i="97"/>
  <c r="L24" i="97"/>
  <c r="H24" i="97"/>
  <c r="G24" i="97"/>
  <c r="L23" i="97"/>
  <c r="H23" i="97"/>
  <c r="G23" i="97"/>
  <c r="L22" i="97"/>
  <c r="H22" i="97"/>
  <c r="G22" i="97"/>
  <c r="L21" i="97"/>
  <c r="H21" i="97"/>
  <c r="G21" i="97"/>
  <c r="L20" i="97"/>
  <c r="H20" i="97"/>
  <c r="G20" i="97"/>
  <c r="L19" i="97"/>
  <c r="H19" i="97" s="1"/>
  <c r="G19" i="97"/>
  <c r="L18" i="97"/>
  <c r="H18" i="97" s="1"/>
  <c r="G18" i="97"/>
  <c r="L17" i="97"/>
  <c r="H17" i="97" s="1"/>
  <c r="I17" i="97" s="1"/>
  <c r="F13" i="95" s="1"/>
  <c r="L16" i="97"/>
  <c r="H16" i="97" s="1"/>
  <c r="G16" i="97"/>
  <c r="L15" i="97"/>
  <c r="H15" i="97" s="1"/>
  <c r="G15" i="97"/>
  <c r="L14" i="97"/>
  <c r="H14" i="97" s="1"/>
  <c r="G14" i="97"/>
  <c r="L13" i="97"/>
  <c r="H13" i="97" s="1"/>
  <c r="G13" i="97"/>
  <c r="L12" i="97"/>
  <c r="G7" i="97" s="1"/>
  <c r="G12" i="97"/>
  <c r="L11" i="97"/>
  <c r="G11" i="97"/>
  <c r="I11" i="97" s="1"/>
  <c r="F5" i="95" s="1"/>
  <c r="L10" i="97"/>
  <c r="H10" i="97" s="1"/>
  <c r="I10" i="97" s="1"/>
  <c r="F16" i="95" s="1"/>
  <c r="L9" i="97"/>
  <c r="I9" i="97"/>
  <c r="F6" i="95" s="1"/>
  <c r="L8" i="97"/>
  <c r="L7" i="97"/>
  <c r="H7" i="97" s="1"/>
  <c r="L6" i="97"/>
  <c r="H6" i="97" s="1"/>
  <c r="G6" i="97"/>
  <c r="L29" i="96"/>
  <c r="H29" i="96"/>
  <c r="G29" i="96"/>
  <c r="F29" i="96"/>
  <c r="L28" i="96"/>
  <c r="H28" i="96"/>
  <c r="G28" i="96"/>
  <c r="F28" i="96"/>
  <c r="L27" i="96"/>
  <c r="H27" i="96"/>
  <c r="G27" i="96"/>
  <c r="F27" i="96"/>
  <c r="L26" i="96"/>
  <c r="H26" i="96"/>
  <c r="G26" i="96"/>
  <c r="F26" i="96"/>
  <c r="L25" i="96"/>
  <c r="H25" i="96"/>
  <c r="G25" i="96"/>
  <c r="F25" i="96"/>
  <c r="L24" i="96"/>
  <c r="H24" i="96"/>
  <c r="G24" i="96"/>
  <c r="F24" i="96"/>
  <c r="L23" i="96"/>
  <c r="H23" i="96"/>
  <c r="G23" i="96"/>
  <c r="F23" i="96"/>
  <c r="L22" i="96"/>
  <c r="H22" i="96"/>
  <c r="G22" i="96"/>
  <c r="F22" i="96"/>
  <c r="L21" i="96"/>
  <c r="H21" i="96"/>
  <c r="G21" i="96"/>
  <c r="F21" i="96"/>
  <c r="L20" i="96"/>
  <c r="H20" i="96"/>
  <c r="G20" i="96"/>
  <c r="F20" i="96"/>
  <c r="L19" i="96"/>
  <c r="H19" i="96"/>
  <c r="G19" i="96"/>
  <c r="F19" i="96"/>
  <c r="L18" i="96"/>
  <c r="H18" i="96"/>
  <c r="G18" i="96"/>
  <c r="L17" i="96"/>
  <c r="H17" i="96" s="1"/>
  <c r="G17" i="96"/>
  <c r="L16" i="96"/>
  <c r="L15" i="96"/>
  <c r="G15" i="96"/>
  <c r="L14" i="96"/>
  <c r="H14" i="96" s="1"/>
  <c r="G14" i="96"/>
  <c r="L13" i="96"/>
  <c r="H13" i="96" s="1"/>
  <c r="G13" i="96"/>
  <c r="L12" i="96"/>
  <c r="G16" i="96" s="1"/>
  <c r="G12" i="96"/>
  <c r="L11" i="96"/>
  <c r="H11" i="96" s="1"/>
  <c r="G11" i="96"/>
  <c r="L10" i="96"/>
  <c r="G10" i="96"/>
  <c r="I10" i="96" s="1"/>
  <c r="E4" i="95" s="1"/>
  <c r="L9" i="96"/>
  <c r="H9" i="96" s="1"/>
  <c r="G9" i="96"/>
  <c r="L8" i="96"/>
  <c r="H8" i="96" s="1"/>
  <c r="G8" i="96"/>
  <c r="L7" i="96"/>
  <c r="H7" i="96" s="1"/>
  <c r="G7" i="96"/>
  <c r="L6" i="96"/>
  <c r="H6" i="96" s="1"/>
  <c r="G6" i="96"/>
  <c r="CL20" i="5" l="1"/>
  <c r="CF20" i="5"/>
  <c r="CD20" i="5"/>
  <c r="CK20" i="5"/>
  <c r="CJ20" i="5"/>
  <c r="CE20" i="5"/>
  <c r="CM20" i="5"/>
  <c r="CO20" i="5"/>
  <c r="BZ20" i="5"/>
  <c r="CI20" i="5"/>
  <c r="BV17" i="5"/>
  <c r="CD17" i="5"/>
  <c r="BY17" i="5"/>
  <c r="CG17" i="5"/>
  <c r="CJ17" i="5"/>
  <c r="CC17" i="5"/>
  <c r="CK17" i="5"/>
  <c r="CL17" i="5"/>
  <c r="CO17" i="5"/>
  <c r="CH17" i="5"/>
  <c r="BZ17" i="5"/>
  <c r="CM17" i="5"/>
  <c r="BX17" i="5"/>
  <c r="CE17" i="5"/>
  <c r="CF17" i="5"/>
  <c r="CA17" i="5"/>
  <c r="CB17" i="5"/>
  <c r="CI17" i="5"/>
  <c r="CN17" i="5"/>
  <c r="BX7" i="5"/>
  <c r="CM7" i="5"/>
  <c r="CB7" i="5"/>
  <c r="CL7" i="5"/>
  <c r="CH7" i="5"/>
  <c r="CF7" i="5"/>
  <c r="CG7" i="5"/>
  <c r="BZ7" i="5"/>
  <c r="CD7" i="5"/>
  <c r="CI7" i="5"/>
  <c r="BY7" i="5"/>
  <c r="CN7" i="5"/>
  <c r="CE7" i="5"/>
  <c r="CK7" i="5"/>
  <c r="CC7" i="5"/>
  <c r="CA7" i="5"/>
  <c r="CJ7" i="5"/>
  <c r="CJ6" i="5"/>
  <c r="CE6" i="5"/>
  <c r="BY6" i="5"/>
  <c r="CF6" i="5"/>
  <c r="BZ6" i="5"/>
  <c r="CG6" i="5"/>
  <c r="CI6" i="5"/>
  <c r="BX6" i="5"/>
  <c r="CC6" i="5"/>
  <c r="CK6" i="5"/>
  <c r="CN6" i="5"/>
  <c r="CD6" i="5"/>
  <c r="CL6" i="5"/>
  <c r="CM6" i="5"/>
  <c r="CO6" i="5"/>
  <c r="CH6" i="5"/>
  <c r="BV6" i="5"/>
  <c r="CA6" i="5"/>
  <c r="CB6" i="5"/>
  <c r="CA11" i="5"/>
  <c r="CE11" i="5"/>
  <c r="CI11" i="5"/>
  <c r="CM11" i="5"/>
  <c r="CB11" i="5"/>
  <c r="CF11" i="5"/>
  <c r="CC11" i="5"/>
  <c r="CN11" i="5"/>
  <c r="CK11" i="5"/>
  <c r="BY11" i="5"/>
  <c r="BZ11" i="5"/>
  <c r="CD11" i="5"/>
  <c r="CG11" i="5"/>
  <c r="BX11" i="5"/>
  <c r="CJ11" i="5"/>
  <c r="CH11" i="5"/>
  <c r="CL11" i="5"/>
  <c r="CO11" i="5"/>
  <c r="CL22" i="5"/>
  <c r="CG22" i="5"/>
  <c r="CA22" i="5"/>
  <c r="CN22" i="5"/>
  <c r="CO22" i="5"/>
  <c r="CH22" i="5"/>
  <c r="CJ22" i="5"/>
  <c r="CE22" i="5"/>
  <c r="CI22" i="5"/>
  <c r="CC22" i="5"/>
  <c r="CM22" i="5"/>
  <c r="CK22" i="5"/>
  <c r="CF22" i="5"/>
  <c r="CB22" i="5"/>
  <c r="BX22" i="5"/>
  <c r="BZ22" i="5"/>
  <c r="CD22" i="5"/>
  <c r="BY22" i="5"/>
  <c r="BX13" i="5"/>
  <c r="CA13" i="5"/>
  <c r="CF13" i="5"/>
  <c r="CI13" i="5"/>
  <c r="CN13" i="5"/>
  <c r="BY13" i="5"/>
  <c r="CJ13" i="5"/>
  <c r="CD13" i="5"/>
  <c r="CG13" i="5"/>
  <c r="CC13" i="5"/>
  <c r="CL13" i="5"/>
  <c r="CO13" i="5"/>
  <c r="CK13" i="5"/>
  <c r="CE13" i="5"/>
  <c r="BZ13" i="5"/>
  <c r="CB13" i="5"/>
  <c r="CM13" i="5"/>
  <c r="CH13" i="5"/>
  <c r="CF16" i="5"/>
  <c r="CI16" i="5"/>
  <c r="CM16" i="5"/>
  <c r="CB16" i="5"/>
  <c r="CN16" i="5"/>
  <c r="BY16" i="5"/>
  <c r="CJ16" i="5"/>
  <c r="CG16" i="5"/>
  <c r="CC16" i="5"/>
  <c r="CO16" i="5"/>
  <c r="CK16" i="5"/>
  <c r="CH16" i="5"/>
  <c r="BZ16" i="5"/>
  <c r="CD16" i="5"/>
  <c r="CL16" i="5"/>
  <c r="BX16" i="5"/>
  <c r="CA16" i="5"/>
  <c r="CE16" i="5"/>
  <c r="CD10" i="5"/>
  <c r="CG10" i="5"/>
  <c r="CL10" i="5"/>
  <c r="CO10" i="5"/>
  <c r="CM10" i="5"/>
  <c r="CB10" i="5"/>
  <c r="BX10" i="5"/>
  <c r="CA10" i="5"/>
  <c r="CJ10" i="5"/>
  <c r="CF10" i="5"/>
  <c r="CI10" i="5"/>
  <c r="BZ10" i="5"/>
  <c r="CC10" i="5"/>
  <c r="CN10" i="5"/>
  <c r="CE10" i="5"/>
  <c r="CH10" i="5"/>
  <c r="CK10" i="5"/>
  <c r="BY10" i="5"/>
  <c r="CN12" i="5"/>
  <c r="CC12" i="5"/>
  <c r="CK12" i="5"/>
  <c r="BY12" i="5"/>
  <c r="CJ12" i="5"/>
  <c r="CG12" i="5"/>
  <c r="CO12" i="5"/>
  <c r="BZ12" i="5"/>
  <c r="CD12" i="5"/>
  <c r="CH12" i="5"/>
  <c r="CL12" i="5"/>
  <c r="CA12" i="5"/>
  <c r="BX12" i="5"/>
  <c r="CE12" i="5"/>
  <c r="CF12" i="5"/>
  <c r="CI12" i="5"/>
  <c r="CM12" i="5"/>
  <c r="CB12" i="5"/>
  <c r="BZ15" i="5"/>
  <c r="CD15" i="5"/>
  <c r="CG15" i="5"/>
  <c r="CH15" i="5"/>
  <c r="CL15" i="5"/>
  <c r="CO15" i="5"/>
  <c r="CA15" i="5"/>
  <c r="CE15" i="5"/>
  <c r="CI15" i="5"/>
  <c r="CM15" i="5"/>
  <c r="CB15" i="5"/>
  <c r="BX15" i="5"/>
  <c r="CJ15" i="5"/>
  <c r="CF15" i="5"/>
  <c r="CC15" i="5"/>
  <c r="CN15" i="5"/>
  <c r="CK15" i="5"/>
  <c r="BY15" i="5"/>
  <c r="CD21" i="5"/>
  <c r="BZ21" i="5"/>
  <c r="CC21" i="5"/>
  <c r="BY21" i="5"/>
  <c r="CE21" i="5"/>
  <c r="CG21" i="5"/>
  <c r="CM21" i="5"/>
  <c r="CO21" i="5"/>
  <c r="CJ21" i="5"/>
  <c r="CH21" i="5"/>
  <c r="CI21" i="5"/>
  <c r="BX21" i="5"/>
  <c r="CA21" i="5"/>
  <c r="CF21" i="5"/>
  <c r="CN21" i="5"/>
  <c r="CB21" i="5"/>
  <c r="CL21" i="5"/>
  <c r="CK21" i="5"/>
  <c r="BX9" i="5"/>
  <c r="CA9" i="5"/>
  <c r="CB9" i="5"/>
  <c r="CF9" i="5"/>
  <c r="CI9" i="5"/>
  <c r="CD9" i="5"/>
  <c r="CG9" i="5"/>
  <c r="CC9" i="5"/>
  <c r="BY9" i="5"/>
  <c r="CL9" i="5"/>
  <c r="CO9" i="5"/>
  <c r="CK9" i="5"/>
  <c r="CN9" i="5"/>
  <c r="CJ9" i="5"/>
  <c r="CE9" i="5"/>
  <c r="BZ9" i="5"/>
  <c r="CM9" i="5"/>
  <c r="CH9" i="5"/>
  <c r="CL18" i="5"/>
  <c r="CO18" i="5"/>
  <c r="CH18" i="5"/>
  <c r="CM18" i="5"/>
  <c r="BZ18" i="5"/>
  <c r="CB18" i="5"/>
  <c r="BX18" i="5"/>
  <c r="CA18" i="5"/>
  <c r="CJ18" i="5"/>
  <c r="CF18" i="5"/>
  <c r="CI18" i="5"/>
  <c r="BY18" i="5"/>
  <c r="CC18" i="5"/>
  <c r="CN18" i="5"/>
  <c r="CK18" i="5"/>
  <c r="CD18" i="5"/>
  <c r="CG18" i="5"/>
  <c r="CE18" i="5"/>
  <c r="BX8" i="5"/>
  <c r="CA8" i="5"/>
  <c r="CE8" i="5"/>
  <c r="BY8" i="5"/>
  <c r="CF8" i="5"/>
  <c r="CI8" i="5"/>
  <c r="CM8" i="5"/>
  <c r="CN8" i="5"/>
  <c r="CJ8" i="5"/>
  <c r="CG8" i="5"/>
  <c r="CC8" i="5"/>
  <c r="CO8" i="5"/>
  <c r="CK8" i="5"/>
  <c r="CB8" i="5"/>
  <c r="BZ8" i="5"/>
  <c r="CD8" i="5"/>
  <c r="CH8" i="5"/>
  <c r="CL8" i="5"/>
  <c r="CE14" i="5"/>
  <c r="BZ14" i="5"/>
  <c r="CB14" i="5"/>
  <c r="CJ14" i="5"/>
  <c r="CM14" i="5"/>
  <c r="CH14" i="5"/>
  <c r="CA14" i="5"/>
  <c r="CI14" i="5"/>
  <c r="CC14" i="5"/>
  <c r="CN14" i="5"/>
  <c r="CK14" i="5"/>
  <c r="BY14" i="5"/>
  <c r="CD14" i="5"/>
  <c r="CG14" i="5"/>
  <c r="BX14" i="5"/>
  <c r="CL14" i="5"/>
  <c r="CO14" i="5"/>
  <c r="CF14" i="5"/>
  <c r="CB23" i="5"/>
  <c r="CE23" i="5"/>
  <c r="CC23" i="5"/>
  <c r="CJ23" i="5"/>
  <c r="CM23" i="5"/>
  <c r="CF23" i="5"/>
  <c r="CG23" i="5"/>
  <c r="CL23" i="5"/>
  <c r="BZ23" i="5"/>
  <c r="CH23" i="5"/>
  <c r="CA23" i="5"/>
  <c r="BY23" i="5"/>
  <c r="BX23" i="5"/>
  <c r="CI23" i="5"/>
  <c r="CD23" i="5"/>
  <c r="CO23" i="5"/>
  <c r="CN23" i="5"/>
  <c r="CK23" i="5"/>
  <c r="BV16" i="5"/>
  <c r="BV13" i="5"/>
  <c r="BV21" i="5"/>
  <c r="BV9" i="5"/>
  <c r="BV14" i="5"/>
  <c r="BV23" i="5"/>
  <c r="CP19" i="5"/>
  <c r="CP3" i="5"/>
  <c r="C3" i="5" s="1"/>
  <c r="I23" i="96"/>
  <c r="I27" i="97"/>
  <c r="I23" i="97"/>
  <c r="I25" i="97"/>
  <c r="I28" i="97"/>
  <c r="I19" i="97"/>
  <c r="F20" i="95" s="1"/>
  <c r="I9" i="96"/>
  <c r="E18" i="95" s="1"/>
  <c r="I22" i="96"/>
  <c r="I20" i="96"/>
  <c r="I27" i="96"/>
  <c r="I26" i="97"/>
  <c r="I20" i="97"/>
  <c r="I16" i="97"/>
  <c r="F9" i="95" s="1"/>
  <c r="I6" i="97"/>
  <c r="F4" i="95" s="1"/>
  <c r="I22" i="97"/>
  <c r="I18" i="97"/>
  <c r="F3" i="95" s="1"/>
  <c r="I15" i="97"/>
  <c r="F22" i="95" s="1"/>
  <c r="I29" i="97"/>
  <c r="I13" i="97"/>
  <c r="F12" i="95" s="1"/>
  <c r="I11" i="96"/>
  <c r="E3" i="95" s="1"/>
  <c r="G8" i="97"/>
  <c r="I8" i="97" s="1"/>
  <c r="F8" i="95" s="1"/>
  <c r="I24" i="97"/>
  <c r="I21" i="97"/>
  <c r="I14" i="97"/>
  <c r="F11" i="95" s="1"/>
  <c r="I12" i="97"/>
  <c r="F15" i="95" s="1"/>
  <c r="I7" i="97"/>
  <c r="F17" i="95" s="1"/>
  <c r="I24" i="96"/>
  <c r="I25" i="96"/>
  <c r="I17" i="96"/>
  <c r="E13" i="95" s="1"/>
  <c r="I7" i="96"/>
  <c r="E9" i="95" s="1"/>
  <c r="I12" i="96"/>
  <c r="E6" i="95" s="1"/>
  <c r="I16" i="96"/>
  <c r="E5" i="95" s="1"/>
  <c r="I18" i="96"/>
  <c r="I8" i="96"/>
  <c r="E7" i="95" s="1"/>
  <c r="I29" i="96"/>
  <c r="I6" i="96"/>
  <c r="E17" i="95" s="1"/>
  <c r="I15" i="96"/>
  <c r="E19" i="95" s="1"/>
  <c r="I28" i="96"/>
  <c r="I26" i="96"/>
  <c r="I13" i="96"/>
  <c r="E15" i="95" s="1"/>
  <c r="I19" i="96"/>
  <c r="I21" i="96"/>
  <c r="I14" i="96"/>
  <c r="E21" i="95" s="1"/>
  <c r="F29" i="53"/>
  <c r="F28" i="53"/>
  <c r="F27" i="53"/>
  <c r="F26" i="53"/>
  <c r="F25" i="53"/>
  <c r="F24" i="53"/>
  <c r="F23" i="53"/>
  <c r="F22" i="53"/>
  <c r="F21" i="53"/>
  <c r="F20" i="53"/>
  <c r="F19" i="53"/>
  <c r="CP20" i="5" l="1"/>
  <c r="C20" i="5" s="1"/>
  <c r="CP17" i="5"/>
  <c r="CP18" i="5"/>
  <c r="CP15" i="5"/>
  <c r="C15" i="5" s="1"/>
  <c r="CP22" i="5"/>
  <c r="C22" i="5" s="1"/>
  <c r="CP11" i="5"/>
  <c r="CP7" i="5"/>
  <c r="C7" i="5" s="1"/>
  <c r="CP8" i="5"/>
  <c r="C8" i="5" s="1"/>
  <c r="CP10" i="5"/>
  <c r="CP12" i="5"/>
  <c r="CP6" i="5"/>
  <c r="C6" i="5" s="1"/>
  <c r="CP16" i="5"/>
  <c r="C16" i="5" s="1"/>
  <c r="CP14" i="5"/>
  <c r="C14" i="5" s="1"/>
  <c r="CP9" i="5"/>
  <c r="C9" i="5" s="1"/>
  <c r="CP21" i="5"/>
  <c r="C21" i="5" s="1"/>
  <c r="CP23" i="5"/>
  <c r="C23" i="5" s="1"/>
  <c r="CP13" i="5"/>
  <c r="C18" i="95"/>
  <c r="AL18" i="95"/>
  <c r="C20" i="95"/>
  <c r="AL20" i="95"/>
  <c r="C19" i="95"/>
  <c r="AL19" i="95"/>
  <c r="C8" i="95"/>
  <c r="AL8" i="95"/>
  <c r="C12" i="95"/>
  <c r="AL12" i="95"/>
  <c r="C7" i="95"/>
  <c r="AL7" i="95"/>
  <c r="H19" i="53"/>
  <c r="H20" i="53"/>
  <c r="H21" i="53"/>
  <c r="H22" i="53"/>
  <c r="H23" i="53"/>
  <c r="H24" i="53"/>
  <c r="H25" i="53"/>
  <c r="H26" i="53"/>
  <c r="H27" i="53"/>
  <c r="H28" i="53"/>
  <c r="H29" i="53"/>
  <c r="G7" i="53"/>
  <c r="G9" i="53"/>
  <c r="I9" i="53" s="1"/>
  <c r="D22" i="95" s="1"/>
  <c r="G10" i="53"/>
  <c r="I10" i="53" s="1"/>
  <c r="D17" i="95" s="1"/>
  <c r="G11" i="53"/>
  <c r="I11" i="53" s="1"/>
  <c r="D11" i="95" s="1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I27" i="53" s="1"/>
  <c r="G28" i="53"/>
  <c r="G29" i="53"/>
  <c r="G6" i="53"/>
  <c r="C11" i="5" l="1"/>
  <c r="C18" i="5"/>
  <c r="C12" i="5"/>
  <c r="C17" i="5"/>
  <c r="C13" i="5"/>
  <c r="C10" i="5"/>
  <c r="C19" i="5"/>
  <c r="C17" i="95"/>
  <c r="AL17" i="95"/>
  <c r="C11" i="95"/>
  <c r="AL11" i="95"/>
  <c r="C22" i="95"/>
  <c r="AL22" i="95"/>
  <c r="I28" i="53"/>
  <c r="I24" i="53"/>
  <c r="I19" i="53"/>
  <c r="I21" i="53"/>
  <c r="I20" i="53"/>
  <c r="I29" i="53"/>
  <c r="I26" i="53"/>
  <c r="I25" i="53"/>
  <c r="I23" i="53"/>
  <c r="I22" i="53"/>
  <c r="O5" i="1"/>
  <c r="L2" i="99" s="1"/>
  <c r="N5" i="1"/>
  <c r="K2" i="99" s="1"/>
  <c r="L7" i="53" l="1"/>
  <c r="H7" i="53" s="1"/>
  <c r="I7" i="53" s="1"/>
  <c r="L8" i="53"/>
  <c r="H8" i="53" s="1"/>
  <c r="L9" i="53"/>
  <c r="L10" i="53"/>
  <c r="L11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L26" i="53"/>
  <c r="L27" i="53"/>
  <c r="L28" i="53"/>
  <c r="L29" i="53"/>
  <c r="L6" i="53"/>
  <c r="G28" i="1" l="1"/>
  <c r="F25" i="99" s="1"/>
  <c r="C28" i="1"/>
  <c r="C25" i="99" s="1"/>
  <c r="H6" i="53"/>
  <c r="I6" i="53" s="1"/>
  <c r="D16" i="95" s="1"/>
  <c r="H16" i="53"/>
  <c r="I16" i="53" s="1"/>
  <c r="H15" i="53"/>
  <c r="I15" i="53" s="1"/>
  <c r="H14" i="53"/>
  <c r="I14" i="53" s="1"/>
  <c r="H13" i="53"/>
  <c r="I13" i="53" s="1"/>
  <c r="H12" i="53"/>
  <c r="I12" i="53" s="1"/>
  <c r="G8" i="53"/>
  <c r="I8" i="53" s="1"/>
  <c r="D4" i="95" s="1"/>
  <c r="H18" i="53"/>
  <c r="I18" i="53" s="1"/>
  <c r="H17" i="53"/>
  <c r="I17" i="53" s="1"/>
  <c r="D6" i="95"/>
  <c r="C24" i="1"/>
  <c r="C21" i="99" s="1"/>
  <c r="C19" i="1"/>
  <c r="C16" i="99" s="1"/>
  <c r="C27" i="1"/>
  <c r="C24" i="99" s="1"/>
  <c r="C17" i="1"/>
  <c r="C14" i="99" s="1"/>
  <c r="C25" i="1"/>
  <c r="C22" i="99" s="1"/>
  <c r="C12" i="1"/>
  <c r="C9" i="99" s="1"/>
  <c r="C18" i="1"/>
  <c r="C15" i="99" s="1"/>
  <c r="C21" i="1"/>
  <c r="C18" i="99" s="1"/>
  <c r="C14" i="1"/>
  <c r="C11" i="99" s="1"/>
  <c r="C9" i="1"/>
  <c r="C6" i="99" s="1"/>
  <c r="C22" i="1"/>
  <c r="C19" i="99" s="1"/>
  <c r="C5" i="1"/>
  <c r="C2" i="99" s="1"/>
  <c r="C23" i="1"/>
  <c r="C20" i="99" s="1"/>
  <c r="C11" i="1"/>
  <c r="C8" i="99" s="1"/>
  <c r="C7" i="1"/>
  <c r="C4" i="99" s="1"/>
  <c r="C13" i="1"/>
  <c r="C10" i="99" s="1"/>
  <c r="C8" i="1"/>
  <c r="C5" i="99" s="1"/>
  <c r="C20" i="1"/>
  <c r="C17" i="99" s="1"/>
  <c r="C16" i="1"/>
  <c r="C13" i="99" s="1"/>
  <c r="C6" i="1"/>
  <c r="C3" i="99" s="1"/>
  <c r="C10" i="1"/>
  <c r="C7" i="99" s="1"/>
  <c r="C15" i="1"/>
  <c r="C12" i="99" s="1"/>
  <c r="C26" i="1"/>
  <c r="C23" i="99" s="1"/>
  <c r="C6" i="95" l="1"/>
  <c r="AL6" i="95"/>
  <c r="C4" i="95"/>
  <c r="AL4" i="95"/>
  <c r="C16" i="95"/>
  <c r="AL16" i="95"/>
  <c r="D21" i="95"/>
  <c r="D10" i="95"/>
  <c r="D13" i="95"/>
  <c r="D3" i="95"/>
  <c r="D5" i="95"/>
  <c r="D9" i="95"/>
  <c r="D15" i="95"/>
  <c r="C15" i="95" l="1"/>
  <c r="AL15" i="95"/>
  <c r="C9" i="95"/>
  <c r="AL9" i="95"/>
  <c r="C5" i="95"/>
  <c r="G8" i="1" s="1"/>
  <c r="F5" i="99" s="1"/>
  <c r="AL5" i="95"/>
  <c r="C10" i="95"/>
  <c r="G18" i="1" s="1"/>
  <c r="F15" i="99" s="1"/>
  <c r="AL10" i="95"/>
  <c r="C21" i="95"/>
  <c r="G26" i="1" s="1"/>
  <c r="F23" i="99" s="1"/>
  <c r="AL21" i="95"/>
  <c r="C3" i="95"/>
  <c r="G5" i="1" s="1"/>
  <c r="F2" i="99" s="1"/>
  <c r="AL3" i="95"/>
  <c r="C13" i="95"/>
  <c r="AL13" i="95"/>
  <c r="K27" i="1"/>
  <c r="I24" i="99" s="1"/>
  <c r="K7" i="1"/>
  <c r="I4" i="99" s="1"/>
  <c r="K5" i="1"/>
  <c r="I2" i="99" s="1"/>
  <c r="K23" i="1"/>
  <c r="I20" i="99" s="1"/>
  <c r="K24" i="1"/>
  <c r="I21" i="99" s="1"/>
  <c r="K11" i="1"/>
  <c r="I8" i="99" s="1"/>
  <c r="K19" i="1"/>
  <c r="I16" i="99" s="1"/>
  <c r="K16" i="1"/>
  <c r="I13" i="99" s="1"/>
  <c r="K13" i="1"/>
  <c r="I10" i="99" s="1"/>
  <c r="G22" i="1"/>
  <c r="F19" i="99" s="1"/>
  <c r="G27" i="1"/>
  <c r="F24" i="99" s="1"/>
  <c r="K14" i="1"/>
  <c r="I11" i="99" s="1"/>
  <c r="K12" i="1"/>
  <c r="I9" i="99" s="1"/>
  <c r="K22" i="1"/>
  <c r="I19" i="99" s="1"/>
  <c r="K18" i="1"/>
  <c r="I15" i="99" s="1"/>
  <c r="K28" i="1"/>
  <c r="I25" i="99" s="1"/>
  <c r="G19" i="1"/>
  <c r="F16" i="99" s="1"/>
  <c r="K20" i="1"/>
  <c r="I17" i="99" s="1"/>
  <c r="K6" i="1"/>
  <c r="I3" i="99" s="1"/>
  <c r="K9" i="1"/>
  <c r="I6" i="99" s="1"/>
  <c r="K17" i="1"/>
  <c r="I14" i="99" s="1"/>
  <c r="K15" i="1"/>
  <c r="I12" i="99" s="1"/>
  <c r="K26" i="1"/>
  <c r="I23" i="99" s="1"/>
  <c r="K25" i="1"/>
  <c r="I22" i="99" s="1"/>
  <c r="K8" i="1"/>
  <c r="I5" i="99" s="1"/>
  <c r="K10" i="1"/>
  <c r="I7" i="99" s="1"/>
  <c r="K21" i="1"/>
  <c r="I18" i="99" s="1"/>
  <c r="G20" i="1"/>
  <c r="F17" i="99" s="1"/>
  <c r="G21" i="1"/>
  <c r="F18" i="99" s="1"/>
  <c r="G23" i="1" l="1"/>
  <c r="F20" i="99" s="1"/>
  <c r="G7" i="1"/>
  <c r="F4" i="99" s="1"/>
  <c r="G24" i="1"/>
  <c r="F21" i="99" s="1"/>
  <c r="G6" i="1"/>
  <c r="F3" i="99" s="1"/>
  <c r="G13" i="1"/>
  <c r="F10" i="99" s="1"/>
  <c r="G14" i="1"/>
  <c r="F11" i="99" s="1"/>
  <c r="G10" i="1"/>
  <c r="F7" i="99" s="1"/>
  <c r="G11" i="1"/>
  <c r="F8" i="99" s="1"/>
  <c r="G15" i="1"/>
  <c r="F12" i="99" s="1"/>
  <c r="G9" i="1"/>
  <c r="F6" i="99" s="1"/>
  <c r="G12" i="1"/>
  <c r="F9" i="99" s="1"/>
  <c r="G16" i="1"/>
  <c r="F13" i="99" s="1"/>
  <c r="G25" i="1"/>
  <c r="F22" i="99" s="1"/>
  <c r="G17" i="1"/>
  <c r="F14" i="99" s="1"/>
</calcChain>
</file>

<file path=xl/sharedStrings.xml><?xml version="1.0" encoding="utf-8"?>
<sst xmlns="http://schemas.openxmlformats.org/spreadsheetml/2006/main" count="2864" uniqueCount="382">
  <si>
    <t>MONEY</t>
  </si>
  <si>
    <t>NÆRMEST FLAGET</t>
  </si>
  <si>
    <t>LÆNGSTE DRIVE</t>
  </si>
  <si>
    <t>Samlet</t>
  </si>
  <si>
    <t xml:space="preserve"> Inngolf Ranking</t>
  </si>
  <si>
    <t>Tællende</t>
  </si>
  <si>
    <t>1. pladser</t>
  </si>
  <si>
    <t>Længste Drive</t>
  </si>
  <si>
    <t>Afstand i m</t>
  </si>
  <si>
    <t>Hul</t>
  </si>
  <si>
    <t>Dato</t>
  </si>
  <si>
    <t>Bane</t>
  </si>
  <si>
    <t>Spiller</t>
  </si>
  <si>
    <t>Puts</t>
  </si>
  <si>
    <t>Placering</t>
  </si>
  <si>
    <t>Point</t>
  </si>
  <si>
    <t>-</t>
  </si>
  <si>
    <t>Putts</t>
  </si>
  <si>
    <t>Preseason</t>
  </si>
  <si>
    <t>Start</t>
  </si>
  <si>
    <t>Præmie</t>
  </si>
  <si>
    <t>Match</t>
  </si>
  <si>
    <t>Bemærk</t>
  </si>
  <si>
    <t>Warm-Up</t>
  </si>
  <si>
    <t>Regular Season</t>
  </si>
  <si>
    <t>Tættest flaget</t>
  </si>
  <si>
    <t>Sløjfe</t>
  </si>
  <si>
    <t>Valspar Championship</t>
  </si>
  <si>
    <t>the Memorial Tournament</t>
  </si>
  <si>
    <t>Wyndham Championship</t>
  </si>
  <si>
    <t>Matchform</t>
  </si>
  <si>
    <t>Superrunde/spisning</t>
  </si>
  <si>
    <t xml:space="preserve">RBC Heritage </t>
  </si>
  <si>
    <t xml:space="preserve">Valero Texas Open </t>
  </si>
  <si>
    <t xml:space="preserve">Zurich Classic of New Orleans </t>
  </si>
  <si>
    <t xml:space="preserve">Wells Fargo Championship </t>
  </si>
  <si>
    <t xml:space="preserve">AT&amp;T Byron Nelson </t>
  </si>
  <si>
    <t xml:space="preserve">Travelers Championship </t>
  </si>
  <si>
    <t xml:space="preserve">RBC Canadian Open </t>
  </si>
  <si>
    <t xml:space="preserve">BMW Championship </t>
  </si>
  <si>
    <t>Tee 52</t>
  </si>
  <si>
    <t>U.S. OPEN</t>
  </si>
  <si>
    <t xml:space="preserve">PGA CHAMPIONSHIP </t>
  </si>
  <si>
    <t xml:space="preserve">The Players Championship </t>
  </si>
  <si>
    <t>3M Open</t>
  </si>
  <si>
    <t>THE OPEN CHAMPIONSHIP</t>
  </si>
  <si>
    <t xml:space="preserve">                Tættest flaget</t>
  </si>
  <si>
    <t>2x5.000.000</t>
  </si>
  <si>
    <t>Udenbystur</t>
  </si>
  <si>
    <t>Udvalg</t>
  </si>
  <si>
    <t>Søndag!</t>
  </si>
  <si>
    <t>WGC  Dell Technologies Match Play</t>
  </si>
  <si>
    <t>stableford</t>
  </si>
  <si>
    <t>Westcoast Masters</t>
  </si>
  <si>
    <t>Captains Cup</t>
  </si>
  <si>
    <t xml:space="preserve">Mexico Open </t>
  </si>
  <si>
    <t>TBA</t>
  </si>
  <si>
    <t>Charles Schwab Challenge</t>
  </si>
  <si>
    <t>Rocket Mortage Classic</t>
  </si>
  <si>
    <t xml:space="preserve">Tour Championship </t>
  </si>
  <si>
    <t>Cool-down</t>
  </si>
  <si>
    <t>Winter tour</t>
  </si>
  <si>
    <t>Tee 46</t>
  </si>
  <si>
    <t>THE MASTERS</t>
  </si>
  <si>
    <t>InnGolf Tourplan 2023</t>
  </si>
  <si>
    <t>The InnGolf Final 2023</t>
  </si>
  <si>
    <t>Made In Himmerland</t>
  </si>
  <si>
    <r>
      <t>G</t>
    </r>
    <r>
      <rPr>
        <sz val="12"/>
        <color rgb="FF000000"/>
        <rFont val="Arial"/>
        <family val="2"/>
      </rPr>
      <t>ennesis Scottish Open</t>
    </r>
  </si>
  <si>
    <t>FedEx St. Jude Invitational</t>
  </si>
  <si>
    <t>Links Championship</t>
  </si>
  <si>
    <t>Ryder Cup</t>
  </si>
  <si>
    <t>Omega European Masters</t>
  </si>
  <si>
    <t>Kia Invitational</t>
  </si>
  <si>
    <t>JESSEN, Claus</t>
  </si>
  <si>
    <t>NOE, Anders</t>
  </si>
  <si>
    <t>CLAUSEN, Morten</t>
  </si>
  <si>
    <t>NØRSTEN, Per</t>
  </si>
  <si>
    <t>CLAUSEN, Peder</t>
  </si>
  <si>
    <t>SØRENSEN, John</t>
  </si>
  <si>
    <t>KARKOV, Martin</t>
  </si>
  <si>
    <t>HEIBERG, Børge</t>
  </si>
  <si>
    <t>NYBO, Steen</t>
  </si>
  <si>
    <t>PAASCH, Kim</t>
  </si>
  <si>
    <t>SØRENSEN, René</t>
  </si>
  <si>
    <t>VALEUR, Karsten</t>
  </si>
  <si>
    <t>NIELSEN, Jesper Vohs</t>
  </si>
  <si>
    <t>DNF</t>
  </si>
  <si>
    <t>HANSEN, Bo</t>
  </si>
  <si>
    <t>LUND, Carsten</t>
  </si>
  <si>
    <t>PEDERSEN, Erik Meincke</t>
  </si>
  <si>
    <t>NIELSEN, Henning Brink</t>
  </si>
  <si>
    <t>VESTERGAARD, Henning</t>
  </si>
  <si>
    <t>HANSEN, Jan Hegner</t>
  </si>
  <si>
    <t>LAIGAARD, Jens</t>
  </si>
  <si>
    <t>ANDERSEN, Martin</t>
  </si>
  <si>
    <t>THYBO, Robin</t>
  </si>
  <si>
    <t>JACOBSEN, Torben</t>
  </si>
  <si>
    <t>SLOTH, Ole</t>
  </si>
  <si>
    <t>Sletten 9</t>
  </si>
  <si>
    <t>PUTS</t>
  </si>
  <si>
    <t>Inngolf Banerekorder:</t>
  </si>
  <si>
    <t>Skoven-Sletten: Dan 75 slag 24/3-05      Sletten-Ådalen: Stig 74 slag 21/7-05      Ådalen-Skoven: Dan 78 slag 28/7-05     Udenbys: Robin 73 slag 29/8-15</t>
  </si>
  <si>
    <t>Præmiesum:</t>
  </si>
  <si>
    <t>Søndag den 26/3 - 18 huller stableford - Skoven / Sletten</t>
  </si>
  <si>
    <t>Inngolf PGA Tour 2023</t>
  </si>
  <si>
    <t>T.F. $+O</t>
  </si>
  <si>
    <t>TF $</t>
  </si>
  <si>
    <t>Samlet gevinst</t>
  </si>
  <si>
    <t>T4</t>
  </si>
  <si>
    <t>Money fordeling</t>
  </si>
  <si>
    <t>Præmie $</t>
  </si>
  <si>
    <t>POINT</t>
  </si>
  <si>
    <t>T5</t>
  </si>
  <si>
    <t>T10</t>
  </si>
  <si>
    <t>Torsdag den 30/3 - 18 huller stableford - Skoven / Sletten</t>
  </si>
  <si>
    <t>Torsdag den 6/4 - 18 huller slagspil - Sletten / Ådalen</t>
  </si>
  <si>
    <t>I de tre samlelister kopier l-opslg og ret dato</t>
  </si>
  <si>
    <t>I alle kolonnens celler med fejl - ret til 0</t>
  </si>
  <si>
    <t>Sorter ark i kolonne 2  - størst i money og point - mindst i putts</t>
  </si>
  <si>
    <t>Indsæt værdier fra Steens regneark og juster point og money ved delt placering</t>
  </si>
  <si>
    <t>Marker stilling og aktuel dato og udgiv som PDF - gem i pdf resultat</t>
  </si>
  <si>
    <t>Peder C.</t>
  </si>
  <si>
    <t>Anders N.</t>
  </si>
  <si>
    <t>Morten C.</t>
  </si>
  <si>
    <t>Claus J.</t>
  </si>
  <si>
    <t>Kim P.</t>
  </si>
  <si>
    <t>Jens L.</t>
  </si>
  <si>
    <t>Steen N.</t>
  </si>
  <si>
    <t>John S.</t>
  </si>
  <si>
    <t>Martin K.</t>
  </si>
  <si>
    <t>Børge H.</t>
  </si>
  <si>
    <t>René S.</t>
  </si>
  <si>
    <t>Karsten V.</t>
  </si>
  <si>
    <t>Martin A.</t>
  </si>
  <si>
    <t>Henning B.</t>
  </si>
  <si>
    <t>Per. N.</t>
  </si>
  <si>
    <t>Jesper V.</t>
  </si>
  <si>
    <t>Bo H.</t>
  </si>
  <si>
    <t>Torben J.</t>
  </si>
  <si>
    <t>Carsten L.</t>
  </si>
  <si>
    <t>Erik M.</t>
  </si>
  <si>
    <t>Robin T.</t>
  </si>
  <si>
    <t>Ole S.</t>
  </si>
  <si>
    <t>CLOSEST PIN</t>
  </si>
  <si>
    <t>LONGEST DRIVE</t>
  </si>
  <si>
    <t>Trehøje</t>
  </si>
  <si>
    <t xml:space="preserve">BMW PGA CHAMPIONSHIP </t>
  </si>
  <si>
    <t>27 huller uden pause indlagt
Dobbelt point 
Superrunde - Fest</t>
  </si>
  <si>
    <t>Torsdag den 13/4 - 18 huller stableford - Ådalen / Skoven</t>
  </si>
  <si>
    <t>T3</t>
  </si>
  <si>
    <t>9,68 Å 4</t>
  </si>
  <si>
    <t>10,69 Å 2</t>
  </si>
  <si>
    <t>T6</t>
  </si>
  <si>
    <t>16,21 Å 8</t>
  </si>
  <si>
    <t>4,01 SL 9</t>
  </si>
  <si>
    <t>Torsdag den 20/4 - 18 huller stableford - Skoven  Sletten</t>
  </si>
  <si>
    <t>T7</t>
  </si>
  <si>
    <t>T9</t>
  </si>
  <si>
    <t>T14</t>
  </si>
  <si>
    <t>Erik P.</t>
  </si>
  <si>
    <t>Skoven 5</t>
  </si>
  <si>
    <t>Superrunde 2023</t>
  </si>
  <si>
    <t>Spiller:</t>
  </si>
  <si>
    <t>Total</t>
  </si>
  <si>
    <t>SKOVEN</t>
  </si>
  <si>
    <t>SLETTEN</t>
  </si>
  <si>
    <t>ÅDALEN</t>
  </si>
  <si>
    <t>John S</t>
  </si>
  <si>
    <t>Morten C</t>
  </si>
  <si>
    <t>Claus J</t>
  </si>
  <si>
    <t>Per N</t>
  </si>
  <si>
    <t xml:space="preserve"> </t>
  </si>
  <si>
    <t>Kim P</t>
  </si>
  <si>
    <t>Erik P</t>
  </si>
  <si>
    <t>Jesper V</t>
  </si>
  <si>
    <t>Martin A</t>
  </si>
  <si>
    <t>Børge H</t>
  </si>
  <si>
    <t>Steen N</t>
  </si>
  <si>
    <t>Martin K</t>
  </si>
  <si>
    <t>Peder C</t>
  </si>
  <si>
    <t>Anders N</t>
  </si>
  <si>
    <t>Renê S</t>
  </si>
  <si>
    <t>Carsten L</t>
  </si>
  <si>
    <t>Karsten V</t>
  </si>
  <si>
    <t>Ole S</t>
  </si>
  <si>
    <t>T2</t>
  </si>
  <si>
    <t>T16</t>
  </si>
  <si>
    <t>Jan H.</t>
  </si>
  <si>
    <t>René S</t>
  </si>
  <si>
    <t>2,57 - Sletten 9</t>
  </si>
  <si>
    <t>T1</t>
  </si>
  <si>
    <t>T18</t>
  </si>
  <si>
    <t>T19</t>
  </si>
  <si>
    <t>T20</t>
  </si>
  <si>
    <t>T8</t>
  </si>
  <si>
    <t>T11</t>
  </si>
  <si>
    <t>T12</t>
  </si>
  <si>
    <t>T13</t>
  </si>
  <si>
    <t>T15</t>
  </si>
  <si>
    <t>T17</t>
  </si>
  <si>
    <t>T21</t>
  </si>
  <si>
    <t>T22</t>
  </si>
  <si>
    <t>T23</t>
  </si>
  <si>
    <t>T24</t>
  </si>
  <si>
    <t>Tæl</t>
  </si>
  <si>
    <t>Torsdag den 27/4 - 18 huller stableford - Sletten - Ådalen</t>
  </si>
  <si>
    <t>2,82 SL 9</t>
  </si>
  <si>
    <t>Lukket</t>
  </si>
  <si>
    <t>1,33 Sk 5</t>
  </si>
  <si>
    <t>9,0 sk 8</t>
  </si>
  <si>
    <t>15,7 Å 2</t>
  </si>
  <si>
    <t>3,4 Å4</t>
  </si>
  <si>
    <t>Torsdag den 18/5 - 18 huller SLAGSPIL -  Sletten - Ådalen</t>
  </si>
  <si>
    <t>Torsdag den 4/5 - 18 huller stableford -  Ådalen - Skoven</t>
  </si>
  <si>
    <t>Torsdag den 25/5 - 18 huller stableford -  Ådalen - Skoven</t>
  </si>
  <si>
    <t>Torsdag den 11/5 - 18 huller stableford -  Skoven - Sletten - fra tee 52</t>
  </si>
  <si>
    <t>4,31 SL 9</t>
  </si>
  <si>
    <t>6,54 SL 9</t>
  </si>
  <si>
    <t>Netto slag</t>
  </si>
  <si>
    <t>Torsdag den 1/6 - 18 huller stableford -  Skoven - Sletten</t>
  </si>
  <si>
    <t>Torsdag den 8/6 - 18 huller stableford -  Sletten - Ådalen</t>
  </si>
  <si>
    <t>8,37 SK 5</t>
  </si>
  <si>
    <t>15,51 SK 8</t>
  </si>
  <si>
    <t>5,27 SL 9</t>
  </si>
  <si>
    <t>Henning V.</t>
  </si>
  <si>
    <t>Lørdag den 10/6 - 18 huller stableford -  TrehøjeGolfklub</t>
  </si>
  <si>
    <t>Torsdag den 8/6 - 18 huller slagspil -  Ådalen - Skoven</t>
  </si>
  <si>
    <t>Torsdag den 22/6 - 18 huller stableford -  Skoven - Sletten</t>
  </si>
  <si>
    <t>7,78 SL 9</t>
  </si>
  <si>
    <t>Rene S.</t>
  </si>
  <si>
    <t>Hul 2 4,85m</t>
  </si>
  <si>
    <t>Hul 17 2,98m</t>
  </si>
  <si>
    <t>Hul 11 6,8m</t>
  </si>
  <si>
    <t>Længste drive</t>
  </si>
  <si>
    <t>Trehøje 17</t>
  </si>
  <si>
    <t>SK 5 7,15m</t>
  </si>
  <si>
    <t>1,67 Sl 9</t>
  </si>
  <si>
    <t>RTD</t>
  </si>
  <si>
    <t>Indsæt -&gt;</t>
  </si>
  <si>
    <t>Skoven - Sletten</t>
  </si>
  <si>
    <t>Ådalen - Sloven - Sletten</t>
  </si>
  <si>
    <t>Sletten - Ådalen</t>
  </si>
  <si>
    <t>Ådalen - Skoven</t>
  </si>
  <si>
    <t>Stableford</t>
  </si>
  <si>
    <t>Slagspil</t>
  </si>
  <si>
    <t>18 huller</t>
  </si>
  <si>
    <t>1,26 m SL 9</t>
  </si>
  <si>
    <t>1,90 m SK 5</t>
  </si>
  <si>
    <t>Vinder</t>
  </si>
  <si>
    <t>René 40 p</t>
  </si>
  <si>
    <t>Robin 2,98</t>
  </si>
  <si>
    <t>Carsten 66 nt</t>
  </si>
  <si>
    <t>Henning B. 7,15 SK 5</t>
  </si>
  <si>
    <t>John 1,67 SL9</t>
  </si>
  <si>
    <t>Ole 38 p</t>
  </si>
  <si>
    <t>John 41 p</t>
  </si>
  <si>
    <t>Robin 40 p</t>
  </si>
  <si>
    <t>Jens 40 p</t>
  </si>
  <si>
    <t>Jens 1,90 SK 5</t>
  </si>
  <si>
    <t>Henning B 1,26 SL 9</t>
  </si>
  <si>
    <t>René 7,79 SL 9</t>
  </si>
  <si>
    <t>Sl 6 5,22m</t>
  </si>
  <si>
    <t>Sk 8 4,5m</t>
  </si>
  <si>
    <t>SL9 1,7m SK5 6,31m</t>
  </si>
  <si>
    <t>Morten 43 p</t>
  </si>
  <si>
    <t>SL 9  3,57m</t>
  </si>
  <si>
    <t>Steen 66 netto</t>
  </si>
  <si>
    <t>Steen 3,57 SL 9</t>
  </si>
  <si>
    <t>Martin K 1,70 SL 9</t>
  </si>
  <si>
    <t>3,62 SK 5</t>
  </si>
  <si>
    <t>Anders 43 p</t>
  </si>
  <si>
    <t>Carsten L 3,72 SK 5</t>
  </si>
  <si>
    <t>sl 9 3,79m</t>
  </si>
  <si>
    <t>sk 5 5,97m</t>
  </si>
  <si>
    <t>sk 8 11,08m</t>
  </si>
  <si>
    <t>2,07 - SL 9</t>
  </si>
  <si>
    <t>sk 5 7,20m</t>
  </si>
  <si>
    <t>10.00</t>
  </si>
  <si>
    <t>Hjarbæk Fjord 1</t>
  </si>
  <si>
    <t>Hjarbæk Fjord 2</t>
  </si>
  <si>
    <t>Nord-Syd</t>
  </si>
  <si>
    <t>LD Hj. Fjord 18</t>
  </si>
  <si>
    <t>0,68 Hj. Fjord 4</t>
  </si>
  <si>
    <t>0,61m  SL9</t>
  </si>
  <si>
    <t>0,70 Hul 11</t>
  </si>
  <si>
    <t>LD Hul 3</t>
  </si>
  <si>
    <t>Hj. Fjord 11</t>
  </si>
  <si>
    <t>Hj. Fjord 4</t>
  </si>
  <si>
    <t>Robin T</t>
  </si>
  <si>
    <t xml:space="preserve">Hj. Fjord </t>
  </si>
  <si>
    <t>Jens 38 P</t>
  </si>
  <si>
    <t>sl 9 5,35m</t>
  </si>
  <si>
    <t>Morten 5,35 SL9</t>
  </si>
  <si>
    <t>Claus 2,07 SL9</t>
  </si>
  <si>
    <t>Claus 39P</t>
  </si>
  <si>
    <t>Erik 39 P</t>
  </si>
  <si>
    <t>Henning B 7,20 SK5</t>
  </si>
  <si>
    <t>Anders 0,61 SL9</t>
  </si>
  <si>
    <t>René 40 P</t>
  </si>
  <si>
    <t>René 35 P</t>
  </si>
  <si>
    <t>Anders 0,70 Hj. Fj. 11</t>
  </si>
  <si>
    <t>Kim Hj. Fj. 3</t>
  </si>
  <si>
    <t>Robin Hj. Fj. 18</t>
  </si>
  <si>
    <t>*1,5</t>
  </si>
  <si>
    <t>Spillede runder</t>
  </si>
  <si>
    <t>Gonzales, Pedro</t>
  </si>
  <si>
    <t>Sl 9 - 3,75</t>
  </si>
  <si>
    <t>Socrates</t>
  </si>
  <si>
    <t>Anders 3,75 SL 9</t>
  </si>
  <si>
    <t>Steen, Morten, Anders, John - 126 P</t>
  </si>
  <si>
    <t>Dvs. pr. mand - 12,5 - 7,5 - 5 % - Point pr. mand - 12 - 8 - 4</t>
  </si>
  <si>
    <t>Ved makkermatch deles præmiesum mellm de 5 bedste hold med  - 36 - 23 - 15 - 11 - 5 %</t>
  </si>
  <si>
    <t>Dvs. pr. mand - 18 - 11,5 - 7,5 - 5,5 - 2,5% - Point pr. mand - 12 - 8 - 6 - 4 - 2</t>
  </si>
  <si>
    <t>Ved 4 mands holdspil, deles præmiesum mellm de 3 bedste hold med 50 - 30 - 20 %</t>
  </si>
  <si>
    <t xml:space="preserve">Money List </t>
  </si>
  <si>
    <t>Summen af indtjenning i samtlige runder.</t>
  </si>
  <si>
    <t>Summen af optjente point i de 18 bedste runder.</t>
  </si>
  <si>
    <t>Puttegennemsnit for de 18 bedste runder.</t>
  </si>
  <si>
    <t>Hvis tællende runder er mindre end 18, tælles de manglende runder som 37 puts i hver,</t>
  </si>
  <si>
    <t>SUM</t>
  </si>
  <si>
    <t>SNIT</t>
  </si>
  <si>
    <t>Martin A 0,68 HJ. Fj. 4</t>
  </si>
  <si>
    <t>Steen 67 Nt</t>
  </si>
  <si>
    <t>Å2 5,79, Å4 4,19</t>
  </si>
  <si>
    <t>Sk 8 15,07m</t>
  </si>
  <si>
    <t>SK5 9,71m</t>
  </si>
  <si>
    <t>Å8 3,57m</t>
  </si>
  <si>
    <t>Renè S</t>
  </si>
  <si>
    <t>Ådalen 8</t>
  </si>
  <si>
    <t>SK 5 2,37m</t>
  </si>
  <si>
    <t>16 huller</t>
  </si>
  <si>
    <t>Putts 18 huller</t>
  </si>
  <si>
    <t>Martin K 40 P (16 h)</t>
  </si>
  <si>
    <t>Torben 2,37 SK 5</t>
  </si>
  <si>
    <t>Torben J</t>
  </si>
  <si>
    <t>Anders 44 P</t>
  </si>
  <si>
    <t>Renè 3,57 Å 8</t>
  </si>
  <si>
    <t>Ådalen - Skoven - Sletten</t>
  </si>
  <si>
    <t>13 huller</t>
  </si>
  <si>
    <t>Sl 9 1,23m</t>
  </si>
  <si>
    <t>Børge 29 P (13 h)</t>
  </si>
  <si>
    <t>Morten 1,23 SL 9</t>
  </si>
  <si>
    <t>Mindste tællende</t>
  </si>
  <si>
    <t>Å 2 18,04</t>
  </si>
  <si>
    <t>Ådalen 2</t>
  </si>
  <si>
    <t>Peder 29 P (14 H)</t>
  </si>
  <si>
    <t>Per N. 18,04 ÅD 2</t>
  </si>
  <si>
    <t>Runder m/ point</t>
  </si>
  <si>
    <t>SK 5 1,54m</t>
  </si>
  <si>
    <t>SK 8 8,64m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</si>
  <si>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</si>
  <si>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</si>
  <si>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</si>
  <si>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</si>
  <si>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</si>
  <si>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</si>
  <si>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</si>
  <si>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</si>
  <si>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</si>
  <si>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</si>
  <si>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</si>
  <si>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</si>
  <si>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</si>
  <si>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</si>
  <si>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</si>
  <si>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</si>
  <si>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</si>
  <si>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</si>
  <si>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Martin A 33 P</t>
  </si>
  <si>
    <t>Robin T -1,54 SK 6</t>
  </si>
  <si>
    <t>SL 9 1,11m</t>
  </si>
  <si>
    <t>Martin K 1,11 Sl 9</t>
  </si>
  <si>
    <t>Ole S 28 P (13 H)</t>
  </si>
  <si>
    <t>4,57 ÅD 8</t>
  </si>
  <si>
    <t>13,89 ÅD 4</t>
  </si>
  <si>
    <t>11,33 SL 9</t>
  </si>
  <si>
    <t>3,04 SL 6</t>
  </si>
  <si>
    <t>1,05 ÅD 2</t>
  </si>
  <si>
    <t>3,31 SK5  5,04 SK8</t>
  </si>
  <si>
    <t>Læ. Drive Sl 8</t>
  </si>
  <si>
    <t>Jens L. 52 P (27H)</t>
  </si>
  <si>
    <t>Børge 1,05 ÅD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</si>
</sst>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"/>
    <numFmt numFmtId="166" formatCode="dd\-mm"/>
    <numFmt numFmtId="167" formatCode="[$-406]d\.\ mmmm\ yyyy;@"/>
    <numFmt numFmtId="168" formatCode="0.0%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name val="Verdana"/>
      <family val="2"/>
    </font>
    <font>
      <sz val="14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VU Arial"/>
      <family val="2"/>
    </font>
    <font>
      <sz val="13"/>
      <color rgb="FF000000"/>
      <name val="ArialMT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theme="0" tint="-0.499984740745262"/>
      <name val="VU Arial"/>
      <family val="2"/>
    </font>
    <font>
      <b/>
      <sz val="22"/>
      <color rgb="FF008000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2"/>
      <color theme="0" tint="-0.499984740745262"/>
      <name val="Arial"/>
      <family val="2"/>
    </font>
    <font>
      <b/>
      <sz val="36"/>
      <name val="Arial"/>
      <family val="2"/>
    </font>
    <font>
      <b/>
      <sz val="11"/>
      <color theme="0" tint="-0.499984740745262"/>
      <name val="Arial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color rgb="FF808080"/>
      <name val="Arial"/>
      <family val="2"/>
    </font>
    <font>
      <sz val="12"/>
      <color theme="0"/>
      <name val="Arial"/>
      <family val="2"/>
    </font>
    <font>
      <sz val="9"/>
      <name val="VU 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0"/>
      <name val="VU 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41"/>
      </patternFill>
    </fill>
    <fill>
      <patternFill patternType="solid">
        <fgColor rgb="FF008000"/>
        <bgColor indexed="3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4ED33"/>
        <bgColor indexed="27"/>
      </patternFill>
    </fill>
    <fill>
      <patternFill patternType="solid">
        <fgColor rgb="FF64ED33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0" fontId="48" fillId="0" borderId="0"/>
  </cellStyleXfs>
  <cellXfs count="379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textRotation="90"/>
      <protection locked="0"/>
    </xf>
    <xf numFmtId="49" fontId="4" fillId="2" borderId="1" xfId="0" applyNumberFormat="1" applyFont="1" applyFill="1" applyBorder="1" applyAlignment="1" applyProtection="1">
      <alignment horizontal="center" textRotation="90"/>
      <protection locked="0"/>
    </xf>
    <xf numFmtId="0" fontId="7" fillId="0" borderId="0" xfId="0" applyFont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center" textRotation="90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" fontId="4" fillId="0" borderId="0" xfId="0" applyNumberFormat="1" applyFont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4" fillId="0" borderId="0" xfId="0" applyNumberFormat="1" applyFont="1" applyAlignment="1" applyProtection="1">
      <alignment horizontal="center" textRotation="90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3" borderId="4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 indent="2"/>
    </xf>
    <xf numFmtId="3" fontId="0" fillId="0" borderId="1" xfId="0" applyNumberForma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" fontId="4" fillId="0" borderId="10" xfId="0" applyNumberFormat="1" applyFont="1" applyBorder="1" applyAlignment="1" applyProtection="1">
      <alignment textRotation="90"/>
      <protection locked="0"/>
    </xf>
    <xf numFmtId="1" fontId="0" fillId="0" borderId="0" xfId="0" applyNumberFormat="1" applyAlignment="1">
      <alignment vertical="center"/>
    </xf>
    <xf numFmtId="1" fontId="4" fillId="0" borderId="0" xfId="0" applyNumberFormat="1" applyFont="1" applyAlignment="1">
      <alignment vertical="center"/>
    </xf>
    <xf numFmtId="1" fontId="0" fillId="0" borderId="0" xfId="0" applyNumberFormat="1"/>
    <xf numFmtId="1" fontId="4" fillId="4" borderId="9" xfId="0" applyNumberFormat="1" applyFont="1" applyFill="1" applyBorder="1" applyAlignment="1">
      <alignment vertical="center" wrapText="1"/>
    </xf>
    <xf numFmtId="1" fontId="4" fillId="4" borderId="9" xfId="0" applyNumberFormat="1" applyFont="1" applyFill="1" applyBorder="1" applyAlignment="1">
      <alignment horizontal="left" vertical="center" wrapText="1"/>
    </xf>
    <xf numFmtId="1" fontId="4" fillId="4" borderId="9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6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left" vertical="center" wrapText="1" indent="1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center" textRotation="90"/>
      <protection locked="0"/>
    </xf>
    <xf numFmtId="16" fontId="4" fillId="2" borderId="2" xfId="0" applyNumberFormat="1" applyFont="1" applyFill="1" applyBorder="1" applyAlignment="1" applyProtection="1">
      <alignment horizontal="center" textRotation="90"/>
      <protection locked="0"/>
    </xf>
    <xf numFmtId="1" fontId="4" fillId="4" borderId="9" xfId="0" applyNumberFormat="1" applyFont="1" applyFill="1" applyBorder="1" applyAlignment="1" applyProtection="1">
      <alignment vertical="center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indent="1"/>
    </xf>
    <xf numFmtId="3" fontId="2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/>
    <xf numFmtId="1" fontId="4" fillId="4" borderId="1" xfId="0" applyNumberFormat="1" applyFont="1" applyFill="1" applyBorder="1" applyAlignment="1" applyProtection="1">
      <alignment vertical="center"/>
      <protection locked="0"/>
    </xf>
    <xf numFmtId="1" fontId="4" fillId="4" borderId="9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left" vertical="center"/>
    </xf>
    <xf numFmtId="9" fontId="21" fillId="0" borderId="9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 indent="1"/>
    </xf>
    <xf numFmtId="1" fontId="2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21" fillId="0" borderId="12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29" fillId="0" borderId="9" xfId="0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>
      <alignment horizontal="center" vertical="center" wrapText="1"/>
    </xf>
    <xf numFmtId="1" fontId="16" fillId="0" borderId="9" xfId="0" quotePrefix="1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16" fontId="16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2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left" vertical="center" indent="1"/>
    </xf>
    <xf numFmtId="2" fontId="6" fillId="0" borderId="9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left" vertical="center" indent="1"/>
    </xf>
    <xf numFmtId="2" fontId="6" fillId="0" borderId="29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left" vertical="center" inden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right" vertical="center" wrapText="1" indent="1"/>
    </xf>
    <xf numFmtId="3" fontId="6" fillId="0" borderId="23" xfId="0" applyNumberFormat="1" applyFont="1" applyBorder="1" applyAlignment="1">
      <alignment horizontal="right" vertical="center" wrapText="1" indent="1"/>
    </xf>
    <xf numFmtId="3" fontId="16" fillId="0" borderId="11" xfId="0" applyNumberFormat="1" applyFont="1" applyBorder="1" applyAlignment="1">
      <alignment horizontal="right" vertical="center" wrapText="1" indent="1"/>
    </xf>
    <xf numFmtId="3" fontId="16" fillId="0" borderId="9" xfId="0" applyNumberFormat="1" applyFont="1" applyBorder="1" applyAlignment="1">
      <alignment horizontal="right" vertical="center" wrapText="1" indent="1"/>
    </xf>
    <xf numFmtId="3" fontId="2" fillId="0" borderId="0" xfId="0" applyNumberFormat="1" applyFont="1" applyAlignment="1">
      <alignment horizontal="right" indent="1"/>
    </xf>
    <xf numFmtId="0" fontId="4" fillId="0" borderId="0" xfId="0" applyFont="1" applyAlignment="1" applyProtection="1">
      <alignment horizontal="left" indent="1"/>
      <protection locked="0"/>
    </xf>
    <xf numFmtId="49" fontId="4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vertical="center" wrapText="1" indent="2"/>
    </xf>
    <xf numFmtId="0" fontId="34" fillId="8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1" fontId="2" fillId="0" borderId="7" xfId="0" applyNumberFormat="1" applyFont="1" applyBorder="1" applyAlignment="1">
      <alignment horizontal="center" vertical="center"/>
    </xf>
    <xf numFmtId="0" fontId="34" fillId="8" borderId="26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 inden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166" fontId="10" fillId="0" borderId="11" xfId="0" applyNumberFormat="1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49" fontId="2" fillId="0" borderId="0" xfId="0" applyNumberFormat="1" applyFont="1"/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3" fontId="11" fillId="3" borderId="34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left" vertical="center" wrapText="1" indent="1"/>
    </xf>
    <xf numFmtId="3" fontId="14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3" fontId="21" fillId="0" borderId="9" xfId="0" applyNumberFormat="1" applyFont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 wrapText="1"/>
    </xf>
    <xf numFmtId="164" fontId="37" fillId="0" borderId="3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left" vertical="center" wrapText="1" indent="1"/>
    </xf>
    <xf numFmtId="164" fontId="1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9" fillId="0" borderId="3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35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165" fontId="16" fillId="4" borderId="9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3" fontId="40" fillId="0" borderId="1" xfId="0" applyNumberFormat="1" applyFont="1" applyBorder="1" applyAlignment="1">
      <alignment horizontal="center"/>
    </xf>
    <xf numFmtId="0" fontId="40" fillId="0" borderId="0" xfId="0" applyFont="1"/>
    <xf numFmtId="3" fontId="40" fillId="0" borderId="1" xfId="0" applyNumberFormat="1" applyFont="1" applyBorder="1"/>
    <xf numFmtId="2" fontId="40" fillId="0" borderId="1" xfId="0" applyNumberFormat="1" applyFont="1" applyBorder="1" applyAlignment="1">
      <alignment horizontal="center"/>
    </xf>
    <xf numFmtId="0" fontId="40" fillId="0" borderId="0" xfId="0" applyFont="1" applyAlignment="1">
      <alignment horizontal="left"/>
    </xf>
    <xf numFmtId="2" fontId="40" fillId="0" borderId="0" xfId="0" applyNumberFormat="1" applyFont="1" applyAlignment="1">
      <alignment horizontal="center"/>
    </xf>
    <xf numFmtId="0" fontId="41" fillId="0" borderId="0" xfId="0" applyFont="1"/>
    <xf numFmtId="0" fontId="0" fillId="0" borderId="0" xfId="0" applyAlignment="1">
      <alignment horizontal="center"/>
    </xf>
    <xf numFmtId="1" fontId="4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41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2" fillId="0" borderId="9" xfId="0" applyFont="1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4" fontId="3" fillId="0" borderId="0" xfId="0" applyNumberFormat="1" applyFont="1" applyAlignment="1" applyProtection="1">
      <alignment vertical="center"/>
      <protection locked="0"/>
    </xf>
    <xf numFmtId="164" fontId="16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horizontal="center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164" fontId="4" fillId="0" borderId="0" xfId="0" applyNumberFormat="1" applyFont="1" applyProtection="1">
      <protection locked="0"/>
    </xf>
    <xf numFmtId="164" fontId="12" fillId="0" borderId="0" xfId="0" applyNumberFormat="1" applyFont="1" applyAlignment="1" applyProtection="1">
      <alignment horizontal="left"/>
      <protection locked="0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2" fillId="0" borderId="0" xfId="0" applyNumberFormat="1" applyFont="1"/>
    <xf numFmtId="165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5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2" applyAlignment="1">
      <alignment horizontal="center" vertical="center"/>
    </xf>
    <xf numFmtId="0" fontId="1" fillId="0" borderId="0" xfId="2"/>
    <xf numFmtId="0" fontId="1" fillId="0" borderId="0" xfId="2" applyAlignment="1">
      <alignment horizontal="left" indent="1"/>
    </xf>
    <xf numFmtId="0" fontId="1" fillId="0" borderId="0" xfId="2" applyAlignment="1">
      <alignment horizontal="center"/>
    </xf>
    <xf numFmtId="164" fontId="40" fillId="0" borderId="1" xfId="0" applyNumberFormat="1" applyFont="1" applyBorder="1" applyAlignment="1">
      <alignment horizontal="center"/>
    </xf>
    <xf numFmtId="164" fontId="0" fillId="0" borderId="0" xfId="0" applyNumberFormat="1"/>
    <xf numFmtId="0" fontId="19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" fontId="1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46" fillId="11" borderId="9" xfId="2" applyFont="1" applyFill="1" applyBorder="1" applyAlignment="1">
      <alignment horizontal="center" vertical="center"/>
    </xf>
    <xf numFmtId="0" fontId="46" fillId="12" borderId="9" xfId="2" applyFont="1" applyFill="1" applyBorder="1" applyAlignment="1">
      <alignment horizontal="left" vertical="center" indent="1"/>
    </xf>
    <xf numFmtId="0" fontId="46" fillId="12" borderId="9" xfId="2" applyFont="1" applyFill="1" applyBorder="1" applyAlignment="1">
      <alignment horizontal="center" vertical="center"/>
    </xf>
    <xf numFmtId="0" fontId="46" fillId="12" borderId="15" xfId="2" applyFont="1" applyFill="1" applyBorder="1" applyAlignment="1">
      <alignment horizontal="left" vertical="center" indent="1"/>
    </xf>
    <xf numFmtId="0" fontId="46" fillId="12" borderId="15" xfId="2" applyFont="1" applyFill="1" applyBorder="1" applyAlignment="1">
      <alignment horizontal="center" vertical="center"/>
    </xf>
    <xf numFmtId="0" fontId="46" fillId="12" borderId="11" xfId="2" applyFont="1" applyFill="1" applyBorder="1" applyAlignment="1">
      <alignment horizontal="left" vertical="center" indent="1"/>
    </xf>
    <xf numFmtId="0" fontId="46" fillId="12" borderId="11" xfId="2" applyFont="1" applyFill="1" applyBorder="1" applyAlignment="1">
      <alignment horizontal="center" vertical="center"/>
    </xf>
    <xf numFmtId="0" fontId="46" fillId="0" borderId="0" xfId="2" applyFont="1" applyAlignment="1">
      <alignment horizontal="left" indent="1"/>
    </xf>
    <xf numFmtId="0" fontId="46" fillId="0" borderId="0" xfId="2" applyFont="1" applyAlignment="1">
      <alignment horizontal="center"/>
    </xf>
    <xf numFmtId="0" fontId="46" fillId="0" borderId="0" xfId="2" applyFont="1"/>
    <xf numFmtId="0" fontId="46" fillId="12" borderId="0" xfId="2" applyFont="1" applyFill="1"/>
    <xf numFmtId="0" fontId="46" fillId="12" borderId="19" xfId="2" applyFont="1" applyFill="1" applyBorder="1" applyAlignment="1">
      <alignment horizontal="center" vertical="center"/>
    </xf>
    <xf numFmtId="0" fontId="46" fillId="12" borderId="40" xfId="2" applyFont="1" applyFill="1" applyBorder="1" applyAlignment="1">
      <alignment horizontal="center" vertical="center"/>
    </xf>
    <xf numFmtId="0" fontId="46" fillId="12" borderId="21" xfId="2" applyFont="1" applyFill="1" applyBorder="1" applyAlignment="1">
      <alignment horizontal="center" vertical="center"/>
    </xf>
    <xf numFmtId="0" fontId="46" fillId="12" borderId="0" xfId="2" applyFont="1" applyFill="1" applyAlignment="1">
      <alignment horizontal="center" vertical="center"/>
    </xf>
    <xf numFmtId="0" fontId="46" fillId="12" borderId="41" xfId="2" applyFont="1" applyFill="1" applyBorder="1" applyAlignment="1">
      <alignment horizontal="center" vertical="center"/>
    </xf>
    <xf numFmtId="0" fontId="46" fillId="12" borderId="42" xfId="2" applyFont="1" applyFill="1" applyBorder="1" applyAlignment="1">
      <alignment horizontal="center" vertical="center"/>
    </xf>
    <xf numFmtId="0" fontId="46" fillId="12" borderId="43" xfId="2" applyFont="1" applyFill="1" applyBorder="1" applyAlignment="1">
      <alignment horizontal="center" vertical="center"/>
    </xf>
    <xf numFmtId="0" fontId="46" fillId="12" borderId="33" xfId="2" applyFont="1" applyFill="1" applyBorder="1" applyAlignment="1">
      <alignment horizontal="center" vertical="center"/>
    </xf>
    <xf numFmtId="0" fontId="46" fillId="12" borderId="44" xfId="2" applyFont="1" applyFill="1" applyBorder="1" applyAlignment="1">
      <alignment horizontal="center" vertical="center"/>
    </xf>
    <xf numFmtId="0" fontId="46" fillId="12" borderId="35" xfId="2" applyFont="1" applyFill="1" applyBorder="1" applyAlignment="1">
      <alignment horizontal="center" vertical="center"/>
    </xf>
    <xf numFmtId="0" fontId="46" fillId="11" borderId="9" xfId="2" applyFont="1" applyFill="1" applyBorder="1" applyAlignment="1">
      <alignment horizontal="left" vertical="center" indent="1"/>
    </xf>
    <xf numFmtId="0" fontId="43" fillId="0" borderId="0" xfId="2" applyFont="1"/>
    <xf numFmtId="0" fontId="43" fillId="11" borderId="0" xfId="2" applyFont="1" applyFill="1"/>
    <xf numFmtId="2" fontId="5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13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 wrapText="1"/>
    </xf>
    <xf numFmtId="0" fontId="19" fillId="0" borderId="9" xfId="3" applyFont="1" applyBorder="1" applyAlignment="1">
      <alignment horizontal="left" vertical="center" wrapText="1" indent="1"/>
    </xf>
    <xf numFmtId="0" fontId="19" fillId="0" borderId="9" xfId="3" applyFont="1" applyBorder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center" vertical="center"/>
    </xf>
    <xf numFmtId="1" fontId="6" fillId="0" borderId="51" xfId="0" applyNumberFormat="1" applyFont="1" applyBorder="1" applyAlignment="1">
      <alignment horizontal="left" vertical="center" indent="1"/>
    </xf>
    <xf numFmtId="2" fontId="6" fillId="0" borderId="52" xfId="0" applyNumberFormat="1" applyFont="1" applyBorder="1" applyAlignment="1">
      <alignment horizontal="center" vertical="center"/>
    </xf>
    <xf numFmtId="1" fontId="6" fillId="0" borderId="53" xfId="0" applyNumberFormat="1" applyFont="1" applyBorder="1" applyAlignment="1">
      <alignment horizontal="left" vertical="center" indent="1"/>
    </xf>
    <xf numFmtId="2" fontId="6" fillId="0" borderId="5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 indent="1"/>
    </xf>
    <xf numFmtId="2" fontId="6" fillId="0" borderId="39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 indent="1"/>
    </xf>
    <xf numFmtId="3" fontId="6" fillId="0" borderId="55" xfId="0" applyNumberFormat="1" applyFont="1" applyBorder="1" applyAlignment="1">
      <alignment horizontal="left" vertical="center" indent="1"/>
    </xf>
    <xf numFmtId="3" fontId="6" fillId="0" borderId="39" xfId="0" applyNumberFormat="1" applyFont="1" applyBorder="1" applyAlignment="1">
      <alignment horizontal="right" vertical="center" wrapText="1" indent="1"/>
    </xf>
    <xf numFmtId="3" fontId="6" fillId="0" borderId="56" xfId="0" applyNumberFormat="1" applyFont="1" applyBorder="1" applyAlignment="1">
      <alignment horizontal="left" vertical="center" indent="1"/>
    </xf>
    <xf numFmtId="164" fontId="6" fillId="0" borderId="39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left" vertical="center" indent="1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vertical="center"/>
      <protection locked="0"/>
    </xf>
    <xf numFmtId="1" fontId="4" fillId="4" borderId="17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>
      <alignment vertical="center"/>
    </xf>
    <xf numFmtId="1" fontId="4" fillId="4" borderId="1" xfId="0" applyNumberFormat="1" applyFont="1" applyFill="1" applyBorder="1" applyAlignment="1" applyProtection="1">
      <alignment horizontal="left" vertical="center"/>
      <protection locked="0"/>
    </xf>
    <xf numFmtId="1" fontId="53" fillId="0" borderId="0" xfId="0" applyNumberFormat="1" applyFont="1" applyAlignment="1">
      <alignment horizontal="left"/>
    </xf>
    <xf numFmtId="168" fontId="21" fillId="0" borderId="9" xfId="0" applyNumberFormat="1" applyFont="1" applyBorder="1" applyAlignment="1">
      <alignment horizontal="center" vertical="center"/>
    </xf>
    <xf numFmtId="168" fontId="11" fillId="0" borderId="0" xfId="0" applyNumberFormat="1" applyFont="1"/>
    <xf numFmtId="168" fontId="24" fillId="0" borderId="0" xfId="0" applyNumberFormat="1" applyFont="1" applyAlignment="1">
      <alignment horizontal="left" vertical="center" wrapText="1" indent="1"/>
    </xf>
    <xf numFmtId="168" fontId="0" fillId="0" borderId="0" xfId="0" applyNumberFormat="1"/>
    <xf numFmtId="0" fontId="5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65" fontId="55" fillId="2" borderId="2" xfId="0" applyNumberFormat="1" applyFont="1" applyFill="1" applyBorder="1" applyAlignment="1">
      <alignment horizontal="center" vertical="center" textRotation="90"/>
    </xf>
    <xf numFmtId="2" fontId="55" fillId="2" borderId="2" xfId="0" applyNumberFormat="1" applyFont="1" applyFill="1" applyBorder="1" applyAlignment="1" applyProtection="1">
      <alignment horizontal="center" vertical="center" textRotation="90"/>
      <protection locked="0"/>
    </xf>
    <xf numFmtId="49" fontId="55" fillId="2" borderId="6" xfId="0" applyNumberFormat="1" applyFont="1" applyFill="1" applyBorder="1" applyAlignment="1" applyProtection="1">
      <alignment horizontal="center" vertical="center" textRotation="90"/>
      <protection locked="0"/>
    </xf>
    <xf numFmtId="165" fontId="55" fillId="2" borderId="9" xfId="0" applyNumberFormat="1" applyFont="1" applyFill="1" applyBorder="1" applyAlignment="1">
      <alignment horizontal="center" vertical="center" textRotation="90"/>
    </xf>
    <xf numFmtId="165" fontId="55" fillId="2" borderId="0" xfId="0" applyNumberFormat="1" applyFont="1" applyFill="1" applyAlignment="1">
      <alignment horizontal="center" vertical="center" textRotation="90"/>
    </xf>
    <xf numFmtId="164" fontId="55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65" fontId="16" fillId="2" borderId="9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56" fillId="0" borderId="9" xfId="0" applyFont="1" applyBorder="1" applyAlignment="1">
      <alignment horizontal="left" vertical="center" wrapText="1" indent="1"/>
    </xf>
    <xf numFmtId="165" fontId="2" fillId="2" borderId="2" xfId="0" applyNumberFormat="1" applyFont="1" applyFill="1" applyBorder="1" applyAlignment="1">
      <alignment horizontal="center" vertical="center" textRotation="90" wrapText="1"/>
    </xf>
    <xf numFmtId="0" fontId="19" fillId="0" borderId="9" xfId="1" applyFont="1" applyBorder="1" applyAlignment="1">
      <alignment horizontal="left" vertical="center" wrapText="1" indent="1"/>
    </xf>
    <xf numFmtId="0" fontId="19" fillId="0" borderId="9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vertical="center"/>
      <protection locked="0"/>
    </xf>
    <xf numFmtId="1" fontId="8" fillId="2" borderId="2" xfId="0" applyNumberFormat="1" applyFont="1" applyFill="1" applyBorder="1" applyAlignment="1">
      <alignment horizontal="center" vertical="center" textRotation="90"/>
    </xf>
    <xf numFmtId="1" fontId="10" fillId="0" borderId="1" xfId="0" applyNumberFormat="1" applyFont="1" applyBorder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1" fontId="55" fillId="2" borderId="2" xfId="0" applyNumberFormat="1" applyFont="1" applyFill="1" applyBorder="1" applyAlignment="1">
      <alignment horizontal="center" vertical="center" textRotation="90" wrapText="1"/>
    </xf>
    <xf numFmtId="1" fontId="16" fillId="0" borderId="1" xfId="0" applyNumberFormat="1" applyFont="1" applyBorder="1" applyAlignment="1">
      <alignment horizontal="center" vertical="center" wrapText="1"/>
    </xf>
    <xf numFmtId="164" fontId="37" fillId="0" borderId="3" xfId="1" applyNumberFormat="1" applyFont="1" applyBorder="1" applyAlignment="1">
      <alignment horizontal="center" vertical="center"/>
    </xf>
    <xf numFmtId="165" fontId="55" fillId="0" borderId="2" xfId="0" applyNumberFormat="1" applyFont="1" applyBorder="1" applyAlignment="1">
      <alignment horizontal="center" vertical="center" textRotation="9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" fontId="4" fillId="4" borderId="11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 applyProtection="1">
      <alignment vertical="center"/>
      <protection locked="0"/>
    </xf>
    <xf numFmtId="1" fontId="4" fillId="4" borderId="1" xfId="0" applyNumberFormat="1" applyFont="1" applyFill="1" applyBorder="1" applyAlignment="1">
      <alignment vertical="center"/>
    </xf>
    <xf numFmtId="0" fontId="4" fillId="0" borderId="34" xfId="0" applyFont="1" applyBorder="1" applyAlignment="1" applyProtection="1">
      <alignment vertical="center"/>
      <protection locked="0"/>
    </xf>
    <xf numFmtId="16" fontId="4" fillId="0" borderId="34" xfId="0" applyNumberFormat="1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49" fontId="36" fillId="0" borderId="0" xfId="0" applyNumberFormat="1" applyFont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34" fillId="8" borderId="26" xfId="0" applyFont="1" applyFill="1" applyBorder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 textRotation="90"/>
    </xf>
    <xf numFmtId="0" fontId="6" fillId="13" borderId="49" xfId="0" applyFont="1" applyFill="1" applyBorder="1" applyAlignment="1">
      <alignment horizontal="center" vertical="center" textRotation="90"/>
    </xf>
    <xf numFmtId="0" fontId="44" fillId="0" borderId="0" xfId="2" applyFont="1" applyAlignment="1">
      <alignment horizontal="center" vertical="center"/>
    </xf>
    <xf numFmtId="0" fontId="47" fillId="11" borderId="9" xfId="2" applyFont="1" applyFill="1" applyBorder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16" fontId="28" fillId="5" borderId="9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7" fontId="49" fillId="0" borderId="0" xfId="0" applyNumberFormat="1" applyFont="1" applyAlignment="1">
      <alignment horizontal="right" vertical="center"/>
    </xf>
    <xf numFmtId="167" fontId="49" fillId="0" borderId="0" xfId="0" applyNumberFormat="1" applyFont="1" applyAlignment="1">
      <alignment horizontal="right" vertical="center" indent="2"/>
    </xf>
    <xf numFmtId="0" fontId="49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3" fontId="50" fillId="0" borderId="45" xfId="0" applyNumberFormat="1" applyFont="1" applyBorder="1" applyAlignment="1">
      <alignment horizontal="center" vertical="center"/>
    </xf>
    <xf numFmtId="3" fontId="50" fillId="0" borderId="46" xfId="0" applyNumberFormat="1" applyFont="1" applyBorder="1" applyAlignment="1">
      <alignment horizontal="center" vertical="center"/>
    </xf>
    <xf numFmtId="0" fontId="49" fillId="0" borderId="0" xfId="0" applyFont="1" applyAlignment="1" applyProtection="1">
      <alignment horizontal="left" vertical="center"/>
      <protection locked="0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4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64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144486</xdr:colOff>
      <xdr:row>21</xdr:row>
      <xdr:rowOff>117929</xdr:rowOff>
    </xdr:from>
    <xdr:to>
      <xdr:col>14</xdr:col>
      <xdr:colOff>122549</xdr:colOff>
      <xdr:row>26</xdr:row>
      <xdr:rowOff>101830</xdr:rowOff>
    </xdr:to>
    <xdr:pic>
      <xdr:nvPicPr>
        <xdr:cNvPr id="1926" name="Pictur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63415" y="4925786"/>
          <a:ext cx="1066634" cy="93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208643</xdr:colOff>
      <xdr:row>0</xdr:row>
      <xdr:rowOff>184727</xdr:rowOff>
    </xdr:from>
    <xdr:to>
      <xdr:col>2</xdr:col>
      <xdr:colOff>3629</xdr:colOff>
      <xdr:row>0</xdr:row>
      <xdr:rowOff>901296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786" y="184727"/>
          <a:ext cx="883557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325856</xdr:colOff>
      <xdr:row>0</xdr:row>
      <xdr:rowOff>198581</xdr:rowOff>
    </xdr:from>
    <xdr:to>
      <xdr:col>14</xdr:col>
      <xdr:colOff>45356</xdr:colOff>
      <xdr:row>0</xdr:row>
      <xdr:rowOff>915150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44785" y="198581"/>
          <a:ext cx="808071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8AD75F2-9AC0-4BF7-9A10-050EE13E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76C902-B052-4F37-9D7F-660586B7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7A18233-FA3F-4F3A-B8FD-BA01950E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FFB4B1D5-B5BA-41BC-AC16-F05CD168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E25D470-C983-479B-B563-2446F764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B85E6B-9604-4DB2-8ADB-AA9EF48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3538269-6669-415A-8F85-502384A9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FF9CA58D-5A25-4684-B239-EB526AF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6B348C8-21DF-4951-8FE6-A6640601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C3B0BD-B49B-469B-936E-C15C0A4D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7820A79-A5B0-4E78-9FDB-6EF791D1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78FCFD3-8D2F-4F71-8323-76D89F14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9715DD2-DE5A-437B-93E3-3B116A6E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62C00-AE2C-4309-BFA6-9D6DF65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78A9AE4-0868-4F54-8AF4-7DB54392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82EFCC0-17D8-4763-AA4A-8A7DD056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530D519-3E5E-42D8-9A94-FFD578B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C5848C-CA66-40BE-94C2-3849D1A9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A0AAAC8-8DB5-478D-BE1D-921DEDED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4AD3E34-1530-44B8-A641-521A670D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8E5B76C-5AB8-46F7-8C3C-3E2CFBEB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CBF116-DAA7-4171-8EF0-223D4AF9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487490C-FF22-42D3-B186-D21A6825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0BA67A2-36F4-4CB0-A1F9-8229D885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C27F28A-6DCC-4F0B-B9F8-ABFC883A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85F522-03FE-4884-BAE6-EC829B6C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ADB8775-D733-45B7-AB89-0B0DB6F2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7ACF8F9-CA03-4620-9068-895B4033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9C80A4D-AB0C-413E-9824-9A73C869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E29289-0319-4FCC-A66D-DDBC1B51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37A3C06-2DD5-4C3A-80CA-BF0F22B6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3112E15-528E-486A-B5BD-3EB2DF97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932FE59-27F3-4805-92FB-228CDF34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2A0B35-3935-455A-8B52-123C2C58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02C3E03-3BC3-4D2C-A718-43AFD7EB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D468081-B1F8-4167-933B-6BB5A0DA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C55049-6122-459A-85FF-878DC01B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B35E92-C3AB-49BE-B463-43050122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3611987-7D32-43F1-946C-F86DF3C5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0F16E87-A60C-4FF5-9A2A-8EFC79F2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852055</xdr:colOff>
      <xdr:row>0</xdr:row>
      <xdr:rowOff>96981</xdr:rowOff>
    </xdr:from>
    <xdr:to>
      <xdr:col>3</xdr:col>
      <xdr:colOff>207818</xdr:colOff>
      <xdr:row>1</xdr:row>
      <xdr:rowOff>210536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3728" y="96981"/>
          <a:ext cx="976745" cy="77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145474</xdr:colOff>
      <xdr:row>0</xdr:row>
      <xdr:rowOff>83125</xdr:rowOff>
    </xdr:from>
    <xdr:to>
      <xdr:col>30</xdr:col>
      <xdr:colOff>249108</xdr:colOff>
      <xdr:row>1</xdr:row>
      <xdr:rowOff>214743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41774" y="83125"/>
          <a:ext cx="979934" cy="78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53F3B18-6B89-47AC-8F9F-D9761255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B5472B-F4C1-4C37-8029-A10D9D69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B19D46E-DBEC-462A-AADA-6F550063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6BE2CFC-BC83-4FF4-A17B-67F044E2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FCD94D2-124C-42ED-A0E2-533C056A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25CD5A-FCC2-4004-8C65-5416ECB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EB64F74-1564-4542-925A-5B210D2E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BADEED1-3664-41D2-AA83-A28ED0E2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70F4851-173C-44B4-A076-730DDAD2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630A0E-3FEA-440D-BA01-2F2837A3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DE0F014-665F-45E0-A28F-63FC0CAF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3DA535-5760-45FA-8443-5EFFF38E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BC0E4B4-8713-4A8F-A52B-D1689563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A3B230-E285-4822-9D92-D349949B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3C65F1A-468B-4B12-8358-0A0EE8A9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6CA396C-64D4-4A91-B57D-4A5C217B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CB94406-3FAF-4973-9BB0-081727CB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2F53F5-1AD5-4A53-906D-B61743FA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06D1BEF-C8A6-4E97-A5B0-15CB225B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060A833-9BE5-46B1-88B8-663CAF3C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AA7DB8-08EC-484E-98C6-78E1F693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6B2F3-642A-43C0-9AA6-87C9F583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CB40B34-441F-46B4-82BD-B4DA6C5E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77D6AEF-96A8-4B41-8828-7C46FEDA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4773" y="101601"/>
          <a:ext cx="717549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4773" y="101601"/>
          <a:ext cx="717549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4773" y="101601"/>
          <a:ext cx="717549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4773" y="101601"/>
          <a:ext cx="717549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4773" y="101601"/>
          <a:ext cx="717549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4773" y="101601"/>
          <a:ext cx="717549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232833</xdr:colOff>
      <xdr:row>1</xdr:row>
      <xdr:rowOff>208844</xdr:rowOff>
    </xdr:from>
    <xdr:to>
      <xdr:col>1</xdr:col>
      <xdr:colOff>842433</xdr:colOff>
      <xdr:row>1</xdr:row>
      <xdr:rowOff>716844</xdr:rowOff>
    </xdr:to>
    <xdr:pic>
      <xdr:nvPicPr>
        <xdr:cNvPr id="4018" name="Picture 1">
          <a:extLst>
            <a:ext uri="{FF2B5EF4-FFF2-40B4-BE49-F238E27FC236}">
              <a16:creationId xmlns:a16="http://schemas.microsoft.com/office/drawing/2014/main" id="{00000000-0008-0000-04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889" y="526344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7386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7386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19027" y="101601"/>
          <a:ext cx="7175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19027" y="101601"/>
          <a:ext cx="7175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19027" y="101601"/>
          <a:ext cx="71755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</xdr:row>
      <xdr:rowOff>95250</xdr:rowOff>
    </xdr:from>
    <xdr:to>
      <xdr:col>1</xdr:col>
      <xdr:colOff>869950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41275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2156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</xdr:row>
      <xdr:rowOff>171450</xdr:rowOff>
    </xdr:from>
    <xdr:to>
      <xdr:col>1</xdr:col>
      <xdr:colOff>838200</xdr:colOff>
      <xdr:row>1</xdr:row>
      <xdr:rowOff>679450</xdr:rowOff>
    </xdr:to>
    <xdr:pic>
      <xdr:nvPicPr>
        <xdr:cNvPr id="131948" name="Picture 1">
          <a:extLst>
            <a:ext uri="{FF2B5EF4-FFF2-40B4-BE49-F238E27FC236}">
              <a16:creationId xmlns:a16="http://schemas.microsoft.com/office/drawing/2014/main" id="{00000000-0008-0000-0600-00006C03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50850"/>
          <a:ext cx="6604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101600</xdr:rowOff>
    </xdr:from>
    <xdr:to>
      <xdr:col>1</xdr:col>
      <xdr:colOff>812800</xdr:colOff>
      <xdr:row>1</xdr:row>
      <xdr:rowOff>622300</xdr:rowOff>
    </xdr:to>
    <xdr:pic>
      <xdr:nvPicPr>
        <xdr:cNvPr id="134927" name="Picture 1">
          <a:extLst>
            <a:ext uri="{FF2B5EF4-FFF2-40B4-BE49-F238E27FC236}">
              <a16:creationId xmlns:a16="http://schemas.microsoft.com/office/drawing/2014/main" id="{00000000-0008-0000-0700-00000F0F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556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330200</xdr:colOff>
      <xdr:row>1</xdr:row>
      <xdr:rowOff>114300</xdr:rowOff>
    </xdr:from>
    <xdr:to>
      <xdr:col>6</xdr:col>
      <xdr:colOff>939800</xdr:colOff>
      <xdr:row>1</xdr:row>
      <xdr:rowOff>635000</xdr:rowOff>
    </xdr:to>
    <xdr:pic>
      <xdr:nvPicPr>
        <xdr:cNvPr id="134928" name="Picture 3">
          <a:extLst>
            <a:ext uri="{FF2B5EF4-FFF2-40B4-BE49-F238E27FC236}">
              <a16:creationId xmlns:a16="http://schemas.microsoft.com/office/drawing/2014/main" id="{00000000-0008-0000-0700-0000100F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83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AE43BCF-8D37-4A44-B8C9-7B50B865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B32350-C642-4D50-9E39-B9D067AA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05B9F53-3A4C-4CCA-96D2-882F86EE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904F568-5E05-4C30-BC61-AAC83C8B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1C44CB4-28D5-4C3A-ACEA-FE85179D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98BF0A-7086-43FE-8EA4-D6FEF744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6AB0E7F-4987-46D3-BA9F-F84DCB6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A9E680E-53D3-4694-9540-11E75E13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9E1A4FD-B315-47B4-93E4-FEF2113E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F4DEC9-530E-4A9D-9623-17140B48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2F76D93-C2B3-458F-A944-13716A9C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185FACE2-CC8F-454A-AAB2-576F647D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71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MM1/Documents/Inngolf/InnGolf%202014/InnGolf%20Turkish%20Invit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E FINAL"/>
    </sheetNames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theme="0"/>
    <pageSetUpPr fitToPage="1"/>
  </sheetPr>
  <dimension ref="A1:O31"/>
  <sheetViews>
    <sheetView showZeros="0" zoomScale="90" zoomScaleNormal="90" workbookViewId="0">
      <selection activeCell="J5" sqref="J5"/>
    </sheetView>
  </sheetViews>
  <sheetFormatPr defaultColWidth="9.08984375" defaultRowHeight="14"/>
  <cols>
    <col min="1" max="1" width="5.7265625" style="1" customWidth="1"/>
    <col min="2" max="2" width="15.6328125" style="1" customWidth="1"/>
    <col min="3" max="3" width="7.1796875" style="202" customWidth="1"/>
    <col min="4" max="4" width="5.6328125" style="1" customWidth="1"/>
    <col min="5" max="5" width="5.7265625" style="1" customWidth="1"/>
    <col min="6" max="6" width="15.6328125" style="1" customWidth="1"/>
    <col min="7" max="7" width="13.453125" style="130" customWidth="1"/>
    <col min="8" max="8" width="5.90625" style="1" customWidth="1"/>
    <col min="9" max="9" width="7.90625" style="1" customWidth="1"/>
    <col min="10" max="10" width="15.6328125" style="1" customWidth="1"/>
    <col min="11" max="11" width="8.08984375" style="2" customWidth="1"/>
    <col min="12" max="12" width="6.1796875" style="1" customWidth="1"/>
    <col min="13" max="13" width="4.7265625" style="1" customWidth="1"/>
    <col min="14" max="14" width="15.6328125" style="1" customWidth="1"/>
    <col min="15" max="15" width="8.36328125" style="2" customWidth="1"/>
    <col min="16" max="16384" width="9.08984375" style="1"/>
  </cols>
  <sheetData>
    <row r="1" spans="1:15" s="149" customFormat="1" ht="85.65" customHeight="1">
      <c r="A1" s="326" t="s">
        <v>104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s="3" customFormat="1" ht="5.5" customHeight="1">
      <c r="A2" s="336" t="s">
        <v>111</v>
      </c>
      <c r="B2" s="337"/>
      <c r="C2" s="338"/>
      <c r="E2" s="336" t="s">
        <v>0</v>
      </c>
      <c r="F2" s="337"/>
      <c r="G2" s="338"/>
      <c r="I2" s="139"/>
      <c r="J2" s="134"/>
      <c r="K2" s="140"/>
      <c r="M2" s="340" t="s">
        <v>1</v>
      </c>
      <c r="N2" s="341"/>
      <c r="O2" s="342"/>
    </row>
    <row r="3" spans="1:15" s="3" customFormat="1" ht="16" customHeight="1">
      <c r="A3" s="336"/>
      <c r="B3" s="337"/>
      <c r="C3" s="338"/>
      <c r="E3" s="336"/>
      <c r="F3" s="337"/>
      <c r="G3" s="339"/>
      <c r="H3" s="135"/>
      <c r="I3" s="139"/>
      <c r="J3" s="134" t="s">
        <v>99</v>
      </c>
      <c r="K3" s="140"/>
      <c r="M3" s="340"/>
      <c r="N3" s="341"/>
      <c r="O3" s="342"/>
    </row>
    <row r="4" spans="1:15" s="3" customFormat="1" ht="10.4" customHeight="1" thickBot="1">
      <c r="A4" s="336"/>
      <c r="B4" s="337"/>
      <c r="C4" s="338"/>
      <c r="E4" s="336"/>
      <c r="F4" s="337"/>
      <c r="G4" s="338"/>
      <c r="I4" s="139"/>
      <c r="J4" s="134"/>
      <c r="K4" s="140"/>
      <c r="M4" s="340"/>
      <c r="N4" s="341"/>
      <c r="O4" s="342"/>
    </row>
    <row r="5" spans="1:15" ht="15" customHeight="1">
      <c r="A5" s="264">
        <v>1</v>
      </c>
      <c r="B5" s="265" t="str">
        <f>Point!B3</f>
        <v>Steen N.</v>
      </c>
      <c r="C5" s="271">
        <f>Point!C3</f>
        <v>137</v>
      </c>
      <c r="E5" s="264">
        <v>1</v>
      </c>
      <c r="F5" s="268" t="str">
        <f>Money!B3</f>
        <v>Steen N.</v>
      </c>
      <c r="G5" s="269">
        <f>Money!C3</f>
        <v>13084166.666666664</v>
      </c>
      <c r="H5" s="67"/>
      <c r="I5" s="264">
        <v>1</v>
      </c>
      <c r="J5" s="265" t="str">
        <f>Putts!B3</f>
        <v>Steen N.</v>
      </c>
      <c r="K5" s="266">
        <f>Putts!C3</f>
        <v>30.666666666666668</v>
      </c>
      <c r="L5" s="67"/>
      <c r="M5" s="258">
        <v>1</v>
      </c>
      <c r="N5" s="259" t="str">
        <f>'T F'!B3</f>
        <v>Anders N</v>
      </c>
      <c r="O5" s="260">
        <f>'T F'!C3</f>
        <v>0.61</v>
      </c>
    </row>
    <row r="6" spans="1:15" ht="15" customHeight="1">
      <c r="A6" s="115">
        <v>2</v>
      </c>
      <c r="B6" s="114" t="str">
        <f>Point!B4</f>
        <v>Morten C.</v>
      </c>
      <c r="C6" s="198">
        <f>Point!C4</f>
        <v>131</v>
      </c>
      <c r="E6" s="115">
        <v>2</v>
      </c>
      <c r="F6" s="121" t="str">
        <f>Money!B4</f>
        <v>Morten C.</v>
      </c>
      <c r="G6" s="126">
        <f>Money!C4</f>
        <v>12922499.999999998</v>
      </c>
      <c r="H6" s="67"/>
      <c r="I6" s="115">
        <v>2</v>
      </c>
      <c r="J6" s="114" t="str">
        <f>Putts!B4</f>
        <v>Erik M.</v>
      </c>
      <c r="K6" s="122">
        <f>Putts!C4</f>
        <v>31.055555555555557</v>
      </c>
      <c r="L6" s="67"/>
      <c r="M6" s="119">
        <v>2</v>
      </c>
      <c r="N6" s="123" t="str">
        <f>'T F'!B4</f>
        <v>Martin A</v>
      </c>
      <c r="O6" s="124">
        <f>'T F'!C4</f>
        <v>0.68</v>
      </c>
    </row>
    <row r="7" spans="1:15" ht="15" customHeight="1" thickBot="1">
      <c r="A7" s="116">
        <v>3</v>
      </c>
      <c r="B7" s="267" t="str">
        <f>Point!B5</f>
        <v>Anders N.</v>
      </c>
      <c r="C7" s="199">
        <f>Point!C5</f>
        <v>121</v>
      </c>
      <c r="E7" s="116">
        <v>3</v>
      </c>
      <c r="F7" s="270" t="str">
        <f>Money!B5</f>
        <v>Martin K.</v>
      </c>
      <c r="G7" s="127">
        <f>Money!C5</f>
        <v>12401666.666666666</v>
      </c>
      <c r="H7" s="67"/>
      <c r="I7" s="116">
        <v>3</v>
      </c>
      <c r="J7" s="267" t="str">
        <f>Putts!B5</f>
        <v>Carsten L.</v>
      </c>
      <c r="K7" s="125">
        <f>Putts!C5</f>
        <v>31.055555555555557</v>
      </c>
      <c r="L7" s="67"/>
      <c r="M7" s="120">
        <v>3</v>
      </c>
      <c r="N7" s="261" t="str">
        <f>'T F'!B5</f>
        <v>Anders N</v>
      </c>
      <c r="O7" s="262">
        <f>'T F'!C5</f>
        <v>0.7</v>
      </c>
    </row>
    <row r="8" spans="1:15" ht="15" customHeight="1">
      <c r="A8" s="64">
        <v>4</v>
      </c>
      <c r="B8" s="65" t="str">
        <f>Point!B6</f>
        <v>Martin K.</v>
      </c>
      <c r="C8" s="200">
        <f>Point!C6</f>
        <v>118</v>
      </c>
      <c r="E8" s="64">
        <v>4</v>
      </c>
      <c r="F8" s="117" t="str">
        <f>Money!B6</f>
        <v>Anders N.</v>
      </c>
      <c r="G8" s="128">
        <f>Money!C6</f>
        <v>11349166.666666666</v>
      </c>
      <c r="H8" s="67"/>
      <c r="I8" s="64">
        <v>4</v>
      </c>
      <c r="J8" s="65" t="str">
        <f>Putts!B6</f>
        <v>Morten C.</v>
      </c>
      <c r="K8" s="263">
        <f>Putts!C6</f>
        <v>31.666666666666668</v>
      </c>
      <c r="L8" s="67"/>
      <c r="M8" s="108">
        <v>4</v>
      </c>
      <c r="N8" s="272" t="str">
        <f>'T F'!B6</f>
        <v>Børge H</v>
      </c>
      <c r="O8" s="124">
        <f>'T F'!C6</f>
        <v>1.05</v>
      </c>
    </row>
    <row r="9" spans="1:15" ht="15" customHeight="1">
      <c r="A9" s="63">
        <v>5</v>
      </c>
      <c r="B9" s="65" t="str">
        <f>Point!B7</f>
        <v>Jens L.</v>
      </c>
      <c r="C9" s="201">
        <f>Point!C7</f>
        <v>117.33333333333333</v>
      </c>
      <c r="E9" s="63">
        <v>5</v>
      </c>
      <c r="F9" s="117" t="str">
        <f>Money!B7</f>
        <v>Jens L.</v>
      </c>
      <c r="G9" s="129">
        <f>Money!C7</f>
        <v>10254166.666666668</v>
      </c>
      <c r="H9" s="67"/>
      <c r="I9" s="63">
        <v>5</v>
      </c>
      <c r="J9" s="65" t="str">
        <f>Putts!B7</f>
        <v>Robin T.</v>
      </c>
      <c r="K9" s="118">
        <f>Putts!C7</f>
        <v>32.111111111111114</v>
      </c>
      <c r="L9" s="67"/>
      <c r="M9" s="109">
        <v>5</v>
      </c>
      <c r="N9" s="272" t="str">
        <f>'T F'!B7</f>
        <v>Martin K.</v>
      </c>
      <c r="O9" s="124">
        <f>'T F'!C7</f>
        <v>1.1100000000000001</v>
      </c>
    </row>
    <row r="10" spans="1:15" ht="15" customHeight="1">
      <c r="A10" s="63">
        <v>6</v>
      </c>
      <c r="B10" s="65" t="str">
        <f>Point!B8</f>
        <v>Kim P.</v>
      </c>
      <c r="C10" s="201">
        <f>Point!C8</f>
        <v>111.5</v>
      </c>
      <c r="E10" s="63">
        <v>6</v>
      </c>
      <c r="F10" s="117" t="str">
        <f>Money!B8</f>
        <v>Erik M.</v>
      </c>
      <c r="G10" s="129">
        <f>Money!C8</f>
        <v>10147500</v>
      </c>
      <c r="H10" s="67"/>
      <c r="I10" s="63">
        <v>6</v>
      </c>
      <c r="J10" s="65" t="str">
        <f>Putts!B8</f>
        <v>Kim P.</v>
      </c>
      <c r="K10" s="118">
        <f>Putts!C8</f>
        <v>32.388888888888886</v>
      </c>
      <c r="L10" s="67"/>
      <c r="M10" s="109">
        <v>6</v>
      </c>
      <c r="N10" s="272" t="str">
        <f>'T F'!B8</f>
        <v>Morten C.</v>
      </c>
      <c r="O10" s="124">
        <f>'T F'!C8</f>
        <v>1.23</v>
      </c>
    </row>
    <row r="11" spans="1:15" ht="15" customHeight="1">
      <c r="A11" s="63">
        <v>7</v>
      </c>
      <c r="B11" s="65" t="str">
        <f>Point!B9</f>
        <v>Erik M.</v>
      </c>
      <c r="C11" s="201">
        <f>Point!C9</f>
        <v>110.5</v>
      </c>
      <c r="E11" s="63">
        <v>7</v>
      </c>
      <c r="F11" s="117" t="str">
        <f>Money!B9</f>
        <v>Kim P.</v>
      </c>
      <c r="G11" s="129">
        <f>Money!C9</f>
        <v>10063333.333333332</v>
      </c>
      <c r="H11" s="67"/>
      <c r="I11" s="63">
        <v>7</v>
      </c>
      <c r="J11" s="65" t="str">
        <f>Putts!B9</f>
        <v>Jesper V.</v>
      </c>
      <c r="K11" s="118">
        <f>Putts!C9</f>
        <v>32.722222222222221</v>
      </c>
      <c r="L11" s="67"/>
      <c r="M11" s="109">
        <v>7</v>
      </c>
      <c r="N11" s="272" t="str">
        <f>'T F'!B9</f>
        <v>Henning B.</v>
      </c>
      <c r="O11" s="124">
        <f>'T F'!C9</f>
        <v>1.26</v>
      </c>
    </row>
    <row r="12" spans="1:15" ht="15" customHeight="1">
      <c r="A12" s="63">
        <v>8</v>
      </c>
      <c r="B12" s="65" t="str">
        <f>Point!B10</f>
        <v>John S.</v>
      </c>
      <c r="C12" s="201">
        <f>Point!C10</f>
        <v>108.7</v>
      </c>
      <c r="E12" s="63">
        <v>8</v>
      </c>
      <c r="F12" s="117" t="str">
        <f>Money!B10</f>
        <v>Jesper V.</v>
      </c>
      <c r="G12" s="129">
        <f>Money!C10</f>
        <v>9220000</v>
      </c>
      <c r="H12" s="67"/>
      <c r="I12" s="63">
        <v>8</v>
      </c>
      <c r="J12" s="65" t="str">
        <f>Putts!B10</f>
        <v>Karsten V.</v>
      </c>
      <c r="K12" s="118">
        <f>Putts!C10</f>
        <v>33.611111111111114</v>
      </c>
      <c r="L12" s="67"/>
      <c r="M12" s="109">
        <v>8</v>
      </c>
      <c r="N12" s="272" t="str">
        <f>'T F'!B10</f>
        <v>Martin K.</v>
      </c>
      <c r="O12" s="124">
        <f>'T F'!C10</f>
        <v>1.33</v>
      </c>
    </row>
    <row r="13" spans="1:15" ht="15" customHeight="1">
      <c r="A13" s="63">
        <v>9</v>
      </c>
      <c r="B13" s="65" t="str">
        <f>Point!B11</f>
        <v>Jesper V.</v>
      </c>
      <c r="C13" s="201">
        <f>Point!C11</f>
        <v>107.95</v>
      </c>
      <c r="E13" s="63">
        <v>9</v>
      </c>
      <c r="F13" s="117" t="str">
        <f>Money!B11</f>
        <v>John S.</v>
      </c>
      <c r="G13" s="129">
        <f>Money!C11</f>
        <v>9136667</v>
      </c>
      <c r="H13" s="67"/>
      <c r="I13" s="63">
        <v>9</v>
      </c>
      <c r="J13" s="65" t="str">
        <f>Putts!B11</f>
        <v>Henning B.</v>
      </c>
      <c r="K13" s="118">
        <f>Putts!C11</f>
        <v>33.888888888888886</v>
      </c>
      <c r="L13" s="67"/>
      <c r="M13" s="109">
        <v>9</v>
      </c>
      <c r="N13" s="272" t="str">
        <f>'T F'!B11</f>
        <v>Robin T.</v>
      </c>
      <c r="O13" s="124">
        <f>'T F'!C11</f>
        <v>1.54</v>
      </c>
    </row>
    <row r="14" spans="1:15" ht="15" customHeight="1">
      <c r="A14" s="63">
        <v>10</v>
      </c>
      <c r="B14" s="65" t="str">
        <f>Point!B12</f>
        <v>Børge H.</v>
      </c>
      <c r="C14" s="201">
        <f>Point!C12</f>
        <v>96</v>
      </c>
      <c r="E14" s="63">
        <v>10</v>
      </c>
      <c r="F14" s="117" t="str">
        <f>Money!B12</f>
        <v>Carsten L.</v>
      </c>
      <c r="G14" s="129">
        <f>Money!C12</f>
        <v>8967500</v>
      </c>
      <c r="H14" s="67"/>
      <c r="I14" s="63">
        <v>10</v>
      </c>
      <c r="J14" s="65" t="str">
        <f>Putts!B12</f>
        <v>Børge H.</v>
      </c>
      <c r="K14" s="118">
        <f>Putts!C12</f>
        <v>33.944444444444443</v>
      </c>
      <c r="L14" s="67"/>
      <c r="M14" s="109">
        <v>10</v>
      </c>
      <c r="N14" s="272" t="str">
        <f>'T F'!B12</f>
        <v>John S.</v>
      </c>
      <c r="O14" s="124">
        <f>'T F'!C12</f>
        <v>1.67</v>
      </c>
    </row>
    <row r="15" spans="1:15" ht="15" customHeight="1">
      <c r="A15" s="63">
        <v>11</v>
      </c>
      <c r="B15" s="65" t="str">
        <f>Point!B13</f>
        <v>Robin T.</v>
      </c>
      <c r="C15" s="201">
        <f>Point!C13</f>
        <v>94</v>
      </c>
      <c r="E15" s="63">
        <v>11</v>
      </c>
      <c r="F15" s="117" t="str">
        <f>Money!B13</f>
        <v>Børge H.</v>
      </c>
      <c r="G15" s="129">
        <f>Money!C13</f>
        <v>8943333.3333333321</v>
      </c>
      <c r="H15" s="67"/>
      <c r="I15" s="63">
        <v>11</v>
      </c>
      <c r="J15" s="65" t="str">
        <f>Putts!B13</f>
        <v>René S.</v>
      </c>
      <c r="K15" s="118">
        <f>Putts!C13</f>
        <v>34</v>
      </c>
      <c r="L15" s="67"/>
      <c r="M15" s="56"/>
      <c r="N15" s="110"/>
      <c r="O15" s="111"/>
    </row>
    <row r="16" spans="1:15" ht="15" customHeight="1">
      <c r="A16" s="63">
        <v>12</v>
      </c>
      <c r="B16" s="65" t="str">
        <f>Point!B14</f>
        <v>Carsten L.</v>
      </c>
      <c r="C16" s="201">
        <f>Point!C14</f>
        <v>91.1</v>
      </c>
      <c r="E16" s="63">
        <v>12</v>
      </c>
      <c r="F16" s="117" t="str">
        <f>Money!B14</f>
        <v>Robin T.</v>
      </c>
      <c r="G16" s="129">
        <f>Money!C14</f>
        <v>8917500</v>
      </c>
      <c r="H16" s="67"/>
      <c r="I16" s="63">
        <v>12</v>
      </c>
      <c r="J16" s="65" t="str">
        <f>Putts!B14</f>
        <v>Jan H.</v>
      </c>
      <c r="K16" s="118">
        <f>Putts!C14</f>
        <v>34.555555555555557</v>
      </c>
      <c r="L16" s="67"/>
      <c r="M16" s="333" t="s">
        <v>2</v>
      </c>
      <c r="N16" s="334"/>
      <c r="O16" s="335"/>
    </row>
    <row r="17" spans="1:15" ht="15" customHeight="1">
      <c r="A17" s="63">
        <v>13</v>
      </c>
      <c r="B17" s="65" t="str">
        <f>Point!B15</f>
        <v>Claus J.</v>
      </c>
      <c r="C17" s="201">
        <f>Point!C15</f>
        <v>86.5</v>
      </c>
      <c r="E17" s="63">
        <v>13</v>
      </c>
      <c r="F17" s="117" t="str">
        <f>Money!B15</f>
        <v>René S.</v>
      </c>
      <c r="G17" s="129">
        <f>Money!C15</f>
        <v>8239999.9999999991</v>
      </c>
      <c r="H17" s="67"/>
      <c r="I17" s="63">
        <v>13</v>
      </c>
      <c r="J17" s="65" t="str">
        <f>Putts!B15</f>
        <v>Jens L.</v>
      </c>
      <c r="K17" s="118">
        <f>Putts!C15</f>
        <v>34.666666666666664</v>
      </c>
      <c r="L17" s="67"/>
      <c r="M17" s="136"/>
      <c r="N17" s="137" t="str">
        <f>'T F'!G3</f>
        <v>Peder C.</v>
      </c>
      <c r="O17" s="136" t="str">
        <f>'T F'!H3</f>
        <v>Trehøje</v>
      </c>
    </row>
    <row r="18" spans="1:15" ht="15" customHeight="1">
      <c r="A18" s="63">
        <v>14</v>
      </c>
      <c r="B18" s="65" t="str">
        <f>Point!B16</f>
        <v>René S.</v>
      </c>
      <c r="C18" s="201">
        <f>Point!C16</f>
        <v>79.116666666666674</v>
      </c>
      <c r="E18" s="63">
        <v>14</v>
      </c>
      <c r="F18" s="117" t="str">
        <f>Money!B16</f>
        <v>Claus J.</v>
      </c>
      <c r="G18" s="129">
        <f>Money!C16</f>
        <v>7926666.666666667</v>
      </c>
      <c r="H18" s="67"/>
      <c r="I18" s="63">
        <v>14</v>
      </c>
      <c r="J18" s="65" t="str">
        <f>Putts!B16</f>
        <v>Torben J.</v>
      </c>
      <c r="K18" s="118">
        <f>Putts!C16</f>
        <v>34.888888888888886</v>
      </c>
      <c r="L18" s="67"/>
      <c r="M18" s="109"/>
      <c r="N18" s="137" t="str">
        <f>'T F'!G4</f>
        <v>Robin T</v>
      </c>
      <c r="O18" s="136" t="str">
        <f>'T F'!H4</f>
        <v xml:space="preserve">Hj. Fjord </v>
      </c>
    </row>
    <row r="19" spans="1:15" ht="15" customHeight="1">
      <c r="A19" s="63">
        <v>15</v>
      </c>
      <c r="B19" s="65" t="str">
        <f>Point!B17</f>
        <v>Peder C.</v>
      </c>
      <c r="C19" s="201">
        <f>Point!C17</f>
        <v>75.916666666666671</v>
      </c>
      <c r="E19" s="63">
        <v>15</v>
      </c>
      <c r="F19" s="117" t="str">
        <f>Money!B17</f>
        <v>Peder C.</v>
      </c>
      <c r="G19" s="129">
        <f>Money!C17</f>
        <v>7685000.333333333</v>
      </c>
      <c r="H19" s="67"/>
      <c r="I19" s="63">
        <v>15</v>
      </c>
      <c r="J19" s="65" t="str">
        <f>Putts!B17</f>
        <v>Anders N.</v>
      </c>
      <c r="K19" s="118">
        <f>Putts!C17</f>
        <v>34.888888888888886</v>
      </c>
      <c r="L19" s="67"/>
      <c r="M19" s="109"/>
      <c r="N19" s="137" t="str">
        <f>'T F'!G5</f>
        <v>Kim P</v>
      </c>
      <c r="O19" s="136" t="str">
        <f>'T F'!H5</f>
        <v xml:space="preserve">Hj. Fjord </v>
      </c>
    </row>
    <row r="20" spans="1:15" ht="15" customHeight="1">
      <c r="A20" s="63">
        <v>16</v>
      </c>
      <c r="B20" s="65" t="str">
        <f>Point!B18</f>
        <v>Henning B.</v>
      </c>
      <c r="C20" s="201">
        <f>Point!C18</f>
        <v>66.55</v>
      </c>
      <c r="E20" s="63">
        <v>16</v>
      </c>
      <c r="F20" s="117" t="str">
        <f>Money!B18</f>
        <v>Henning B.</v>
      </c>
      <c r="G20" s="129">
        <f>Money!C18</f>
        <v>7031666.666666667</v>
      </c>
      <c r="H20" s="67"/>
      <c r="I20" s="63">
        <v>16</v>
      </c>
      <c r="J20" s="65" t="str">
        <f>Putts!B18</f>
        <v>John S.</v>
      </c>
      <c r="K20" s="118">
        <f>Putts!C18</f>
        <v>35</v>
      </c>
      <c r="L20" s="67"/>
      <c r="M20" s="109"/>
      <c r="N20" s="137" t="str">
        <f>'T F'!G6</f>
        <v>Steen N</v>
      </c>
      <c r="O20" s="136" t="str">
        <f>'T F'!H6</f>
        <v>Sletten 9</v>
      </c>
    </row>
    <row r="21" spans="1:15" ht="15" customHeight="1">
      <c r="A21" s="63">
        <v>17</v>
      </c>
      <c r="B21" s="65" t="str">
        <f>Point!B19</f>
        <v>Per. N.</v>
      </c>
      <c r="C21" s="201">
        <f>Point!C19</f>
        <v>64.7</v>
      </c>
      <c r="E21" s="63">
        <v>17</v>
      </c>
      <c r="F21" s="117" t="str">
        <f>Money!B19</f>
        <v>Martin A.</v>
      </c>
      <c r="G21" s="129">
        <f>Money!C19</f>
        <v>5921666.666666667</v>
      </c>
      <c r="H21" s="67"/>
      <c r="I21" s="63">
        <v>17</v>
      </c>
      <c r="J21" s="65" t="str">
        <f>Putts!B19</f>
        <v>Martin A.</v>
      </c>
      <c r="K21" s="118">
        <f>Putts!C19</f>
        <v>35.055555555555557</v>
      </c>
      <c r="L21" s="67"/>
      <c r="M21" s="56"/>
      <c r="N21" s="110"/>
      <c r="O21" s="111"/>
    </row>
    <row r="22" spans="1:15" ht="15" customHeight="1">
      <c r="A22" s="63">
        <v>18</v>
      </c>
      <c r="B22" s="65" t="str">
        <f>Point!B20</f>
        <v>Martin A.</v>
      </c>
      <c r="C22" s="201">
        <f>Point!C20</f>
        <v>61.783333333333339</v>
      </c>
      <c r="E22" s="63">
        <v>18</v>
      </c>
      <c r="F22" s="117" t="str">
        <f>Money!B20</f>
        <v>Jan H.</v>
      </c>
      <c r="G22" s="129">
        <f>Money!C20</f>
        <v>5910833.333333334</v>
      </c>
      <c r="H22" s="67"/>
      <c r="I22" s="63">
        <v>18</v>
      </c>
      <c r="J22" s="65" t="str">
        <f>Putts!B20</f>
        <v>Martin K.</v>
      </c>
      <c r="K22" s="118">
        <f>Putts!C20</f>
        <v>35.111111111111114</v>
      </c>
      <c r="L22" s="67"/>
      <c r="M22" s="56"/>
      <c r="N22" s="110"/>
      <c r="O22" s="111"/>
    </row>
    <row r="23" spans="1:15" ht="15" customHeight="1">
      <c r="A23" s="63">
        <v>19</v>
      </c>
      <c r="B23" s="65" t="str">
        <f>Point!B21</f>
        <v>Jan H.</v>
      </c>
      <c r="C23" s="201">
        <f>Point!C21</f>
        <v>60.2</v>
      </c>
      <c r="E23" s="63">
        <v>19</v>
      </c>
      <c r="F23" s="117" t="str">
        <f>Money!B21</f>
        <v>Karsten V.</v>
      </c>
      <c r="G23" s="129">
        <f>Money!C21</f>
        <v>5799166.666666667</v>
      </c>
      <c r="H23" s="67"/>
      <c r="I23" s="63">
        <v>19</v>
      </c>
      <c r="J23" s="65" t="str">
        <f>Putts!B21</f>
        <v>Claus J.</v>
      </c>
      <c r="K23" s="118">
        <f>Putts!C21</f>
        <v>35.611111111111114</v>
      </c>
      <c r="L23" s="67"/>
      <c r="M23" s="37"/>
      <c r="N23" s="37"/>
      <c r="O23" s="37"/>
    </row>
    <row r="24" spans="1:15" ht="15" customHeight="1">
      <c r="A24" s="63">
        <v>20</v>
      </c>
      <c r="B24" s="65" t="str">
        <f>Point!B22</f>
        <v>Karsten V.</v>
      </c>
      <c r="C24" s="201">
        <f>Point!C22</f>
        <v>59.833333333333336</v>
      </c>
      <c r="E24" s="63">
        <v>20</v>
      </c>
      <c r="F24" s="117" t="str">
        <f>Money!B22</f>
        <v>Per. N.</v>
      </c>
      <c r="G24" s="129">
        <f>Money!C22</f>
        <v>5535833.666666666</v>
      </c>
      <c r="H24" s="67"/>
      <c r="I24" s="63">
        <v>20</v>
      </c>
      <c r="J24" s="65" t="str">
        <f>Putts!B22</f>
        <v>Peder C.</v>
      </c>
      <c r="K24" s="118">
        <f>Putts!C22</f>
        <v>36</v>
      </c>
      <c r="L24" s="67"/>
      <c r="M24" s="56"/>
      <c r="N24" s="110"/>
      <c r="O24" s="112"/>
    </row>
    <row r="25" spans="1:15" ht="15" customHeight="1">
      <c r="A25" s="63">
        <v>21</v>
      </c>
      <c r="B25" s="65" t="str">
        <f>Point!B23</f>
        <v>Ole S.</v>
      </c>
      <c r="C25" s="201">
        <f>Point!C23</f>
        <v>56.433333333333337</v>
      </c>
      <c r="E25" s="63">
        <v>21</v>
      </c>
      <c r="F25" s="117" t="str">
        <f>Money!B23</f>
        <v>Ole S.</v>
      </c>
      <c r="G25" s="129">
        <f>Money!C23</f>
        <v>5076666.666666667</v>
      </c>
      <c r="H25" s="67"/>
      <c r="I25" s="63">
        <v>21</v>
      </c>
      <c r="J25" s="65" t="str">
        <f>Putts!B23</f>
        <v>Ole S.</v>
      </c>
      <c r="K25" s="118">
        <f>Putts!C23</f>
        <v>36.833333333333336</v>
      </c>
      <c r="L25" s="67"/>
      <c r="M25" s="56"/>
      <c r="N25" s="110"/>
      <c r="O25" s="112"/>
    </row>
    <row r="26" spans="1:15" ht="15" customHeight="1">
      <c r="A26" s="63">
        <v>22</v>
      </c>
      <c r="B26" s="65" t="str">
        <f>Point!B24</f>
        <v>Torben J.</v>
      </c>
      <c r="C26" s="201">
        <f>Point!C24</f>
        <v>45.366666666666667</v>
      </c>
      <c r="E26" s="63">
        <v>22</v>
      </c>
      <c r="F26" s="117" t="str">
        <f>Money!B24</f>
        <v>Torben J.</v>
      </c>
      <c r="G26" s="129">
        <f>Money!C24</f>
        <v>4400833.333333334</v>
      </c>
      <c r="H26" s="67"/>
      <c r="I26" s="63">
        <v>22</v>
      </c>
      <c r="J26" s="65" t="str">
        <f>Putts!B24</f>
        <v>Per. N.</v>
      </c>
      <c r="K26" s="118">
        <f>Putts!C24</f>
        <v>37.555555555555557</v>
      </c>
      <c r="L26" s="67"/>
      <c r="M26" s="56"/>
      <c r="N26" s="110"/>
      <c r="O26" s="112"/>
    </row>
    <row r="27" spans="1:15" ht="15" customHeight="1">
      <c r="A27" s="63">
        <v>23</v>
      </c>
      <c r="B27" s="65" t="str">
        <f>Point!B25</f>
        <v>Bo H.</v>
      </c>
      <c r="C27" s="201">
        <f>Point!C25</f>
        <v>25.7</v>
      </c>
      <c r="E27" s="63">
        <v>23</v>
      </c>
      <c r="F27" s="117" t="str">
        <f>Money!B25</f>
        <v>Bo H.</v>
      </c>
      <c r="G27" s="129">
        <f>Money!C25</f>
        <v>2024166.6666666667</v>
      </c>
      <c r="H27" s="67"/>
      <c r="I27" s="63">
        <v>23</v>
      </c>
      <c r="J27" s="65" t="str">
        <f>Putts!B25</f>
        <v>Bo H.</v>
      </c>
      <c r="K27" s="118">
        <f>Putts!C25</f>
        <v>38.277777777777779</v>
      </c>
      <c r="L27" s="67"/>
      <c r="M27" s="56"/>
      <c r="N27" s="110"/>
      <c r="O27" s="112"/>
    </row>
    <row r="28" spans="1:15" ht="15" customHeight="1">
      <c r="A28" s="63">
        <v>24</v>
      </c>
      <c r="B28" s="65" t="str">
        <f>Point!B26</f>
        <v>Henning V.</v>
      </c>
      <c r="C28" s="201">
        <f>Point!C26</f>
        <v>0</v>
      </c>
      <c r="E28" s="63">
        <v>24</v>
      </c>
      <c r="F28" s="117" t="str">
        <f>Money!B26</f>
        <v>Henning V.</v>
      </c>
      <c r="G28" s="129">
        <f>Money!C26</f>
        <v>300000</v>
      </c>
      <c r="H28" s="67"/>
      <c r="I28" s="63">
        <v>24</v>
      </c>
      <c r="J28" s="65" t="str">
        <f>Putts!B26</f>
        <v>Henning V.</v>
      </c>
      <c r="K28" s="118">
        <f>Putts!C26</f>
        <v>38.333333333333336</v>
      </c>
      <c r="L28" s="67"/>
      <c r="M28" s="56"/>
      <c r="N28" s="110"/>
      <c r="O28" s="112"/>
    </row>
    <row r="29" spans="1:15" ht="18" customHeight="1">
      <c r="H29" s="130"/>
      <c r="I29" s="130"/>
    </row>
    <row r="30" spans="1:15" ht="24" customHeight="1">
      <c r="A30" s="327" t="s">
        <v>100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9"/>
    </row>
    <row r="31" spans="1:15" ht="22" customHeight="1">
      <c r="A31" s="330" t="s">
        <v>101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2"/>
    </row>
  </sheetData>
  <sheetProtection selectLockedCells="1" selectUnlockedCells="1"/>
  <sortState xmlns:xlrd2="http://schemas.microsoft.com/office/spreadsheetml/2017/richdata2" ref="F13:G14">
    <sortCondition descending="1" ref="G13:G14"/>
  </sortState>
  <mergeCells count="7">
    <mergeCell ref="A1:O1"/>
    <mergeCell ref="A30:O30"/>
    <mergeCell ref="A31:O31"/>
    <mergeCell ref="M16:O16"/>
    <mergeCell ref="A2:C4"/>
    <mergeCell ref="E2:G4"/>
    <mergeCell ref="M2:O4"/>
  </mergeCells>
  <phoneticPr fontId="17" type="noConversion"/>
  <printOptions horizontalCentered="1" verticalCentered="1"/>
  <pageMargins left="0.43000000000000005" right="0.43000000000000005" top="0.55000000000000004" bottom="0.55000000000000004" header="0.51" footer="0.51"/>
  <pageSetup paperSize="9" scale="96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04"/>
  <sheetViews>
    <sheetView workbookViewId="0">
      <selection activeCell="AI23" sqref="AI23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The InnGolf Final 2023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45213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3" t="str">
        <f>AP3</f>
        <v>Ådalen - Sloven - Sletten</v>
      </c>
      <c r="I3" s="363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45213</v>
      </c>
      <c r="AL3" s="85">
        <v>0.375</v>
      </c>
      <c r="AM3" s="88">
        <v>15000000</v>
      </c>
      <c r="AN3" s="87" t="s">
        <v>65</v>
      </c>
      <c r="AO3" s="86" t="s">
        <v>243</v>
      </c>
      <c r="AP3" s="252" t="s">
        <v>240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3"/>
      <c r="I4" s="363"/>
      <c r="J4" s="67"/>
      <c r="K4" s="366">
        <v>10000000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93</v>
      </c>
      <c r="B6" s="57">
        <v>52</v>
      </c>
      <c r="C6" s="57">
        <v>34</v>
      </c>
      <c r="D6" s="57"/>
      <c r="E6" s="57">
        <v>1</v>
      </c>
      <c r="F6" s="161">
        <f>N6*2</f>
        <v>24</v>
      </c>
      <c r="G6" s="154">
        <f t="shared" ref="G6:G29" si="0">IF(D6&gt;0,L$12,0)</f>
        <v>0</v>
      </c>
      <c r="H6" s="154">
        <f>O6</f>
        <v>2000000</v>
      </c>
      <c r="I6" s="66">
        <f>G6+H6</f>
        <v>2000000</v>
      </c>
      <c r="J6" s="32"/>
      <c r="K6" s="72">
        <v>0.2</v>
      </c>
      <c r="L6" s="159">
        <f t="shared" ref="L6:L29" si="1">$K$4*K6</f>
        <v>2000000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2000000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85</v>
      </c>
      <c r="B7" s="57">
        <v>51</v>
      </c>
      <c r="C7" s="57">
        <v>34</v>
      </c>
      <c r="D7" s="57"/>
      <c r="E7" s="57" t="s">
        <v>185</v>
      </c>
      <c r="F7" s="161">
        <f t="shared" ref="F7:F29" si="5">N7*2</f>
        <v>18</v>
      </c>
      <c r="G7" s="154">
        <f t="shared" si="0"/>
        <v>0</v>
      </c>
      <c r="H7" s="154">
        <f t="shared" ref="H7:H29" si="6">O7</f>
        <v>1450000</v>
      </c>
      <c r="I7" s="66">
        <f t="shared" ref="I7:I29" si="7">G7+H7</f>
        <v>1450000</v>
      </c>
      <c r="J7" s="32"/>
      <c r="K7" s="72">
        <v>0.16</v>
      </c>
      <c r="L7" s="159">
        <f t="shared" si="1"/>
        <v>1600000</v>
      </c>
      <c r="M7" s="217">
        <v>10</v>
      </c>
      <c r="N7" s="217">
        <f t="shared" si="2"/>
        <v>9</v>
      </c>
      <c r="O7" s="217">
        <f t="shared" si="3"/>
        <v>1450000</v>
      </c>
      <c r="P7" s="27" t="s">
        <v>185</v>
      </c>
      <c r="Q7" s="39">
        <f>SUM($L7:$L8)/Q$5</f>
        <v>1450000</v>
      </c>
      <c r="R7" s="39">
        <f>SUM($L7:$L9)/R$5</f>
        <v>1300000</v>
      </c>
      <c r="S7" s="39">
        <f>SUM($L7:$L10)/S$5</f>
        <v>1175000</v>
      </c>
      <c r="T7" s="39">
        <f>SUM($L7:$L11)/T$5</f>
        <v>1080000</v>
      </c>
      <c r="U7" s="39">
        <f>SUM($L7:$L12)/U$5</f>
        <v>1000000</v>
      </c>
      <c r="V7" s="39">
        <f>SUM($L7:$L13)/V$5</f>
        <v>928571.42857142852</v>
      </c>
      <c r="W7" s="39">
        <f>SUM($L7:$L14)/W$5</f>
        <v>850000</v>
      </c>
      <c r="X7" s="39">
        <f>SUM($L7:$L15)/X$5</f>
        <v>777777.77777777775</v>
      </c>
      <c r="Y7" s="217">
        <f t="shared" si="4"/>
        <v>2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95</v>
      </c>
      <c r="B8" s="57">
        <v>51</v>
      </c>
      <c r="C8" s="57">
        <v>35</v>
      </c>
      <c r="D8" s="57"/>
      <c r="E8" s="57" t="s">
        <v>185</v>
      </c>
      <c r="F8" s="161">
        <f t="shared" si="5"/>
        <v>18</v>
      </c>
      <c r="G8" s="154">
        <f t="shared" si="0"/>
        <v>0</v>
      </c>
      <c r="H8" s="154">
        <f t="shared" si="6"/>
        <v>1450000</v>
      </c>
      <c r="I8" s="66">
        <f t="shared" si="7"/>
        <v>1450000</v>
      </c>
      <c r="J8" s="32"/>
      <c r="K8" s="72">
        <v>0.13</v>
      </c>
      <c r="L8" s="159">
        <f t="shared" si="1"/>
        <v>1300000</v>
      </c>
      <c r="M8" s="217">
        <v>8</v>
      </c>
      <c r="N8" s="217">
        <f>IF(E8=0,0,IF(E8=E7,VLOOKUP(E8,Z:AH,VLOOKUP(E8,P:Y,10,0),0),IF(P8=E8,VLOOKUP(E8,Z:AH,VLOOKUP(E8,P:Y,10,0),0),M8)))</f>
        <v>9</v>
      </c>
      <c r="O8" s="217">
        <f t="shared" si="3"/>
        <v>1450000</v>
      </c>
      <c r="P8" s="27" t="s">
        <v>149</v>
      </c>
      <c r="Q8" s="39">
        <f t="shared" ref="Q8:Q29" si="9">SUM($L8:$L9)/Q$5</f>
        <v>1150000</v>
      </c>
      <c r="R8" s="39">
        <f t="shared" ref="R8:R29" si="10">SUM($L8:$L10)/R$5</f>
        <v>1033333.3333333334</v>
      </c>
      <c r="S8" s="39">
        <f t="shared" ref="S8:S29" si="11">SUM($L8:$L11)/S$5</f>
        <v>950000</v>
      </c>
      <c r="T8" s="39">
        <f t="shared" ref="T8:T29" si="12">SUM($L8:$L12)/T$5</f>
        <v>880000</v>
      </c>
      <c r="U8" s="39">
        <f t="shared" ref="U8:U29" si="13">SUM($L8:$L13)/U$5</f>
        <v>816666.66666666663</v>
      </c>
      <c r="V8" s="39">
        <f t="shared" ref="V8:V29" si="14">SUM($L8:$L14)/V$5</f>
        <v>742857.14285714284</v>
      </c>
      <c r="W8" s="39">
        <f t="shared" ref="W8:W29" si="15">SUM($L8:$L15)/W$5</f>
        <v>675000</v>
      </c>
      <c r="X8" s="39">
        <f t="shared" ref="X8:X29" si="16">SUM($L8:$L16)/X$5</f>
        <v>611111.11111111112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77</v>
      </c>
      <c r="B9" s="57">
        <v>50</v>
      </c>
      <c r="C9" s="57">
        <v>34</v>
      </c>
      <c r="D9" s="57" t="s">
        <v>373</v>
      </c>
      <c r="E9" s="57">
        <v>4</v>
      </c>
      <c r="F9" s="161">
        <f t="shared" si="5"/>
        <v>14</v>
      </c>
      <c r="G9" s="154">
        <v>200000</v>
      </c>
      <c r="H9" s="154">
        <f t="shared" si="6"/>
        <v>1000000</v>
      </c>
      <c r="I9" s="66">
        <f t="shared" si="7"/>
        <v>1200000</v>
      </c>
      <c r="J9" s="32"/>
      <c r="K9" s="72">
        <v>0.1</v>
      </c>
      <c r="L9" s="159">
        <f t="shared" si="1"/>
        <v>1000000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1000000</v>
      </c>
      <c r="P9" s="27" t="s">
        <v>108</v>
      </c>
      <c r="Q9" s="39">
        <f t="shared" si="9"/>
        <v>900000</v>
      </c>
      <c r="R9" s="39">
        <f t="shared" si="10"/>
        <v>833333.33333333337</v>
      </c>
      <c r="S9" s="39">
        <f t="shared" si="11"/>
        <v>775000</v>
      </c>
      <c r="T9" s="39">
        <f t="shared" si="12"/>
        <v>720000</v>
      </c>
      <c r="U9" s="39">
        <f t="shared" si="13"/>
        <v>650000</v>
      </c>
      <c r="V9" s="39">
        <f t="shared" si="14"/>
        <v>585714.28571428568</v>
      </c>
      <c r="W9" s="39">
        <f t="shared" si="15"/>
        <v>525000</v>
      </c>
      <c r="X9" s="39">
        <f t="shared" si="16"/>
        <v>477777.77777777775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84</v>
      </c>
      <c r="B10" s="57">
        <v>49</v>
      </c>
      <c r="C10" s="57">
        <v>31</v>
      </c>
      <c r="D10" s="57" t="s">
        <v>374</v>
      </c>
      <c r="E10" s="57" t="s">
        <v>112</v>
      </c>
      <c r="F10" s="161">
        <f t="shared" si="5"/>
        <v>10</v>
      </c>
      <c r="G10" s="154">
        <v>200000</v>
      </c>
      <c r="H10" s="154">
        <f t="shared" si="6"/>
        <v>700000</v>
      </c>
      <c r="I10" s="66">
        <f t="shared" si="7"/>
        <v>900000</v>
      </c>
      <c r="J10" s="32"/>
      <c r="K10" s="72">
        <v>0.08</v>
      </c>
      <c r="L10" s="159">
        <f t="shared" si="1"/>
        <v>800000</v>
      </c>
      <c r="M10" s="217">
        <v>6</v>
      </c>
      <c r="N10" s="217">
        <f t="shared" si="25"/>
        <v>5</v>
      </c>
      <c r="O10" s="217">
        <f t="shared" si="3"/>
        <v>700000</v>
      </c>
      <c r="P10" s="27" t="s">
        <v>112</v>
      </c>
      <c r="Q10" s="39">
        <f t="shared" si="9"/>
        <v>750000</v>
      </c>
      <c r="R10" s="39">
        <f t="shared" si="10"/>
        <v>700000</v>
      </c>
      <c r="S10" s="39">
        <f t="shared" si="11"/>
        <v>650000</v>
      </c>
      <c r="T10" s="39">
        <f t="shared" si="12"/>
        <v>580000</v>
      </c>
      <c r="U10" s="39">
        <f t="shared" si="13"/>
        <v>516666.66666666669</v>
      </c>
      <c r="V10" s="39">
        <f t="shared" si="14"/>
        <v>457142.85714285716</v>
      </c>
      <c r="W10" s="39">
        <f t="shared" si="15"/>
        <v>412500</v>
      </c>
      <c r="X10" s="39">
        <f t="shared" si="16"/>
        <v>377777.77777777775</v>
      </c>
      <c r="Y10" s="217">
        <f t="shared" si="4"/>
        <v>3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79</v>
      </c>
      <c r="B11" s="57">
        <v>49</v>
      </c>
      <c r="C11" s="57">
        <v>37</v>
      </c>
      <c r="D11" s="57" t="s">
        <v>375</v>
      </c>
      <c r="E11" s="57" t="s">
        <v>112</v>
      </c>
      <c r="F11" s="161">
        <f t="shared" si="5"/>
        <v>10</v>
      </c>
      <c r="G11" s="154">
        <v>200000</v>
      </c>
      <c r="H11" s="154">
        <f t="shared" si="6"/>
        <v>700000</v>
      </c>
      <c r="I11" s="66">
        <f t="shared" si="7"/>
        <v>900000</v>
      </c>
      <c r="J11" s="32"/>
      <c r="K11" s="72">
        <v>7.0000000000000007E-2</v>
      </c>
      <c r="L11" s="159">
        <f t="shared" si="1"/>
        <v>700000.00000000012</v>
      </c>
      <c r="M11" s="217">
        <v>5</v>
      </c>
      <c r="N11" s="217">
        <f t="shared" si="25"/>
        <v>5</v>
      </c>
      <c r="O11" s="217">
        <f t="shared" si="3"/>
        <v>700000</v>
      </c>
      <c r="P11" s="27" t="s">
        <v>152</v>
      </c>
      <c r="Q11" s="39">
        <f t="shared" si="9"/>
        <v>650000</v>
      </c>
      <c r="R11" s="39">
        <f t="shared" si="10"/>
        <v>600000</v>
      </c>
      <c r="S11" s="39">
        <f t="shared" si="11"/>
        <v>525000</v>
      </c>
      <c r="T11" s="39">
        <f t="shared" si="12"/>
        <v>460000</v>
      </c>
      <c r="U11" s="39">
        <f t="shared" si="13"/>
        <v>400000</v>
      </c>
      <c r="V11" s="39">
        <f t="shared" si="14"/>
        <v>357142.85714285716</v>
      </c>
      <c r="W11" s="39">
        <f t="shared" si="15"/>
        <v>325000</v>
      </c>
      <c r="X11" s="39">
        <f t="shared" si="16"/>
        <v>300000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97</v>
      </c>
      <c r="B12" s="57">
        <v>49</v>
      </c>
      <c r="C12" s="57">
        <v>30</v>
      </c>
      <c r="D12" s="57"/>
      <c r="E12" s="57" t="s">
        <v>112</v>
      </c>
      <c r="F12" s="161">
        <f t="shared" si="5"/>
        <v>10</v>
      </c>
      <c r="G12" s="154">
        <f t="shared" si="0"/>
        <v>0</v>
      </c>
      <c r="H12" s="154">
        <f t="shared" si="6"/>
        <v>700000</v>
      </c>
      <c r="I12" s="66">
        <f t="shared" si="7"/>
        <v>700000</v>
      </c>
      <c r="J12" s="32"/>
      <c r="K12" s="72">
        <v>0.06</v>
      </c>
      <c r="L12" s="159">
        <f t="shared" si="1"/>
        <v>600000</v>
      </c>
      <c r="M12" s="217">
        <v>4</v>
      </c>
      <c r="N12" s="217">
        <f t="shared" si="25"/>
        <v>5</v>
      </c>
      <c r="O12" s="217">
        <f t="shared" si="3"/>
        <v>700000</v>
      </c>
      <c r="P12" s="27" t="s">
        <v>156</v>
      </c>
      <c r="Q12" s="39">
        <f t="shared" si="9"/>
        <v>550000</v>
      </c>
      <c r="R12" s="39">
        <f t="shared" si="10"/>
        <v>466666.66666666669</v>
      </c>
      <c r="S12" s="39">
        <f t="shared" si="11"/>
        <v>400000</v>
      </c>
      <c r="T12" s="39">
        <f t="shared" si="12"/>
        <v>340000</v>
      </c>
      <c r="U12" s="39">
        <f t="shared" si="13"/>
        <v>300000</v>
      </c>
      <c r="V12" s="39">
        <f t="shared" si="14"/>
        <v>271428.57142857142</v>
      </c>
      <c r="W12" s="39">
        <f t="shared" si="15"/>
        <v>250000</v>
      </c>
      <c r="X12" s="39">
        <f t="shared" si="16"/>
        <v>233333.33333333334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89</v>
      </c>
      <c r="B13" s="57">
        <v>47</v>
      </c>
      <c r="C13" s="57">
        <v>35</v>
      </c>
      <c r="D13" s="57"/>
      <c r="E13" s="57" t="s">
        <v>194</v>
      </c>
      <c r="F13" s="161">
        <f t="shared" si="5"/>
        <v>5</v>
      </c>
      <c r="G13" s="154">
        <f t="shared" si="0"/>
        <v>0</v>
      </c>
      <c r="H13" s="154">
        <f t="shared" si="6"/>
        <v>400000</v>
      </c>
      <c r="I13" s="66">
        <f t="shared" si="7"/>
        <v>400000</v>
      </c>
      <c r="J13" s="32"/>
      <c r="K13" s="72">
        <v>0.05</v>
      </c>
      <c r="L13" s="159">
        <f t="shared" si="1"/>
        <v>500000</v>
      </c>
      <c r="M13" s="217">
        <v>3</v>
      </c>
      <c r="N13" s="217">
        <f t="shared" si="25"/>
        <v>2.5</v>
      </c>
      <c r="O13" s="217">
        <f t="shared" si="3"/>
        <v>400000</v>
      </c>
      <c r="P13" s="27" t="s">
        <v>194</v>
      </c>
      <c r="Q13" s="39">
        <f t="shared" si="9"/>
        <v>400000</v>
      </c>
      <c r="R13" s="39">
        <f t="shared" si="10"/>
        <v>333333.33333333331</v>
      </c>
      <c r="S13" s="39">
        <f t="shared" si="11"/>
        <v>275000</v>
      </c>
      <c r="T13" s="39">
        <f t="shared" si="12"/>
        <v>240000</v>
      </c>
      <c r="U13" s="39">
        <f t="shared" si="13"/>
        <v>216666.66666666666</v>
      </c>
      <c r="V13" s="39">
        <f t="shared" si="14"/>
        <v>200000</v>
      </c>
      <c r="W13" s="39">
        <f t="shared" si="15"/>
        <v>187500</v>
      </c>
      <c r="X13" s="39">
        <f t="shared" si="16"/>
        <v>177777.77777777778</v>
      </c>
      <c r="Y13" s="217">
        <f t="shared" si="4"/>
        <v>2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92</v>
      </c>
      <c r="B14" s="57">
        <v>47</v>
      </c>
      <c r="C14" s="57">
        <v>38</v>
      </c>
      <c r="D14" s="378" t="s">
        <v>378</v>
      </c>
      <c r="E14" s="57" t="s">
        <v>194</v>
      </c>
      <c r="F14" s="161">
        <f t="shared" si="5"/>
        <v>5</v>
      </c>
      <c r="G14" s="154">
        <v>400000</v>
      </c>
      <c r="H14" s="154">
        <f>O14</f>
        <v>400000</v>
      </c>
      <c r="I14" s="66">
        <f t="shared" si="7"/>
        <v>800000</v>
      </c>
      <c r="J14" s="32"/>
      <c r="K14" s="72">
        <v>0.03</v>
      </c>
      <c r="L14" s="159">
        <f t="shared" si="1"/>
        <v>300000</v>
      </c>
      <c r="M14" s="217">
        <v>2</v>
      </c>
      <c r="N14" s="217">
        <f t="shared" si="25"/>
        <v>2.5</v>
      </c>
      <c r="O14" s="217">
        <f t="shared" si="3"/>
        <v>400000</v>
      </c>
      <c r="P14" s="27" t="s">
        <v>157</v>
      </c>
      <c r="Q14" s="39">
        <f t="shared" si="9"/>
        <v>250000</v>
      </c>
      <c r="R14" s="39">
        <f t="shared" si="10"/>
        <v>200000</v>
      </c>
      <c r="S14" s="39">
        <f t="shared" si="11"/>
        <v>175000</v>
      </c>
      <c r="T14" s="39">
        <f t="shared" si="12"/>
        <v>160000</v>
      </c>
      <c r="U14" s="39">
        <f t="shared" si="13"/>
        <v>150000</v>
      </c>
      <c r="V14" s="39">
        <f t="shared" si="14"/>
        <v>142857.14285714287</v>
      </c>
      <c r="W14" s="39">
        <f t="shared" si="15"/>
        <v>137500</v>
      </c>
      <c r="X14" s="39">
        <f t="shared" si="16"/>
        <v>133333.33333333334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75</v>
      </c>
      <c r="B15" s="57">
        <v>46</v>
      </c>
      <c r="C15" s="57">
        <v>34</v>
      </c>
      <c r="D15" s="57" t="s">
        <v>376</v>
      </c>
      <c r="E15" s="57" t="s">
        <v>113</v>
      </c>
      <c r="F15" s="161">
        <f t="shared" si="5"/>
        <v>1</v>
      </c>
      <c r="G15" s="154">
        <v>200000</v>
      </c>
      <c r="H15" s="154">
        <f t="shared" si="6"/>
        <v>150000</v>
      </c>
      <c r="I15" s="66">
        <f t="shared" si="7"/>
        <v>350000</v>
      </c>
      <c r="J15" s="32"/>
      <c r="K15" s="72">
        <v>0.02</v>
      </c>
      <c r="L15" s="159">
        <f t="shared" si="1"/>
        <v>200000</v>
      </c>
      <c r="M15" s="217">
        <v>1</v>
      </c>
      <c r="N15" s="217">
        <f t="shared" si="25"/>
        <v>0.5</v>
      </c>
      <c r="O15" s="217">
        <f t="shared" si="3"/>
        <v>150000</v>
      </c>
      <c r="P15" s="27" t="s">
        <v>113</v>
      </c>
      <c r="Q15" s="39">
        <f t="shared" si="9"/>
        <v>150000</v>
      </c>
      <c r="R15" s="39">
        <f t="shared" si="10"/>
        <v>133333.33333333334</v>
      </c>
      <c r="S15" s="39">
        <f t="shared" si="11"/>
        <v>125000</v>
      </c>
      <c r="T15" s="39">
        <f t="shared" si="12"/>
        <v>120000</v>
      </c>
      <c r="U15" s="39">
        <f t="shared" si="13"/>
        <v>116666.66666666667</v>
      </c>
      <c r="V15" s="39">
        <f t="shared" si="14"/>
        <v>114285.71428571429</v>
      </c>
      <c r="W15" s="39">
        <f t="shared" si="15"/>
        <v>112500</v>
      </c>
      <c r="X15" s="39">
        <f t="shared" si="16"/>
        <v>111111.11111111111</v>
      </c>
      <c r="Y15" s="217">
        <f t="shared" si="4"/>
        <v>2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88</v>
      </c>
      <c r="B16" s="57">
        <v>46</v>
      </c>
      <c r="C16" s="57">
        <v>29</v>
      </c>
      <c r="D16" s="57"/>
      <c r="E16" s="57" t="s">
        <v>113</v>
      </c>
      <c r="F16" s="161">
        <f t="shared" si="5"/>
        <v>1</v>
      </c>
      <c r="G16" s="154">
        <f t="shared" si="0"/>
        <v>0</v>
      </c>
      <c r="H16" s="154">
        <f t="shared" si="6"/>
        <v>150000</v>
      </c>
      <c r="I16" s="66">
        <f t="shared" si="7"/>
        <v>150000</v>
      </c>
      <c r="J16" s="32"/>
      <c r="K16" s="72">
        <v>0.01</v>
      </c>
      <c r="L16" s="159">
        <f t="shared" si="1"/>
        <v>100000</v>
      </c>
      <c r="M16" s="217">
        <v>0</v>
      </c>
      <c r="N16" s="217">
        <f t="shared" si="25"/>
        <v>0.5</v>
      </c>
      <c r="O16" s="217">
        <f t="shared" si="3"/>
        <v>150000</v>
      </c>
      <c r="P16" s="27" t="s">
        <v>195</v>
      </c>
      <c r="Q16" s="39">
        <f t="shared" si="9"/>
        <v>100000</v>
      </c>
      <c r="R16" s="39">
        <f t="shared" si="10"/>
        <v>100000</v>
      </c>
      <c r="S16" s="39">
        <f t="shared" si="11"/>
        <v>100000</v>
      </c>
      <c r="T16" s="39">
        <f t="shared" si="12"/>
        <v>100000</v>
      </c>
      <c r="U16" s="39">
        <f t="shared" si="13"/>
        <v>100000</v>
      </c>
      <c r="V16" s="39">
        <f t="shared" si="14"/>
        <v>100000</v>
      </c>
      <c r="W16" s="39">
        <f t="shared" si="15"/>
        <v>100000</v>
      </c>
      <c r="X16" s="39">
        <f t="shared" si="16"/>
        <v>100000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73</v>
      </c>
      <c r="B17" s="57">
        <v>44</v>
      </c>
      <c r="C17" s="57">
        <v>37</v>
      </c>
      <c r="D17" s="57"/>
      <c r="E17" s="57" t="s">
        <v>196</v>
      </c>
      <c r="F17" s="161">
        <f t="shared" si="5"/>
        <v>0</v>
      </c>
      <c r="G17" s="154">
        <f t="shared" si="0"/>
        <v>0</v>
      </c>
      <c r="H17" s="154">
        <f t="shared" si="6"/>
        <v>100000</v>
      </c>
      <c r="I17" s="66">
        <f t="shared" si="7"/>
        <v>100000</v>
      </c>
      <c r="J17" s="32"/>
      <c r="K17" s="72">
        <v>0.01</v>
      </c>
      <c r="L17" s="159">
        <f t="shared" si="1"/>
        <v>100000</v>
      </c>
      <c r="M17" s="217">
        <v>0</v>
      </c>
      <c r="N17" s="217">
        <f t="shared" si="25"/>
        <v>0</v>
      </c>
      <c r="O17" s="217">
        <f t="shared" si="3"/>
        <v>100000</v>
      </c>
      <c r="P17" s="27" t="s">
        <v>196</v>
      </c>
      <c r="Q17" s="39">
        <f t="shared" si="9"/>
        <v>100000</v>
      </c>
      <c r="R17" s="39">
        <f t="shared" si="10"/>
        <v>100000</v>
      </c>
      <c r="S17" s="39">
        <f t="shared" si="11"/>
        <v>100000</v>
      </c>
      <c r="T17" s="39">
        <f t="shared" si="12"/>
        <v>100000</v>
      </c>
      <c r="U17" s="39">
        <f t="shared" si="13"/>
        <v>100000</v>
      </c>
      <c r="V17" s="39">
        <f t="shared" si="14"/>
        <v>100000</v>
      </c>
      <c r="W17" s="39">
        <f t="shared" si="15"/>
        <v>100000</v>
      </c>
      <c r="X17" s="39">
        <f t="shared" si="16"/>
        <v>100000</v>
      </c>
      <c r="Y17" s="217">
        <f t="shared" si="4"/>
        <v>2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74</v>
      </c>
      <c r="B18" s="57">
        <v>44</v>
      </c>
      <c r="C18" s="57">
        <v>33</v>
      </c>
      <c r="D18" s="57"/>
      <c r="E18" s="57" t="s">
        <v>196</v>
      </c>
      <c r="F18" s="161">
        <f t="shared" si="5"/>
        <v>0</v>
      </c>
      <c r="G18" s="154">
        <f t="shared" si="0"/>
        <v>0</v>
      </c>
      <c r="H18" s="154">
        <f t="shared" si="6"/>
        <v>100000</v>
      </c>
      <c r="I18" s="66">
        <f t="shared" si="7"/>
        <v>100000</v>
      </c>
      <c r="J18" s="32"/>
      <c r="K18" s="72">
        <v>0.01</v>
      </c>
      <c r="L18" s="159">
        <f t="shared" si="1"/>
        <v>100000</v>
      </c>
      <c r="M18" s="217">
        <v>0</v>
      </c>
      <c r="N18" s="217">
        <f t="shared" si="25"/>
        <v>0</v>
      </c>
      <c r="O18" s="217">
        <f t="shared" si="3"/>
        <v>100000</v>
      </c>
      <c r="P18" s="27" t="s">
        <v>197</v>
      </c>
      <c r="Q18" s="39">
        <f t="shared" si="9"/>
        <v>100000</v>
      </c>
      <c r="R18" s="39">
        <f t="shared" si="10"/>
        <v>100000</v>
      </c>
      <c r="S18" s="39">
        <f t="shared" si="11"/>
        <v>100000</v>
      </c>
      <c r="T18" s="39">
        <f t="shared" si="12"/>
        <v>100000</v>
      </c>
      <c r="U18" s="39">
        <f t="shared" si="13"/>
        <v>100000</v>
      </c>
      <c r="V18" s="39">
        <f t="shared" si="14"/>
        <v>100000</v>
      </c>
      <c r="W18" s="39">
        <f t="shared" si="15"/>
        <v>100000</v>
      </c>
      <c r="X18" s="39">
        <f t="shared" si="16"/>
        <v>100000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80</v>
      </c>
      <c r="B19" s="57">
        <v>43</v>
      </c>
      <c r="C19" s="57">
        <v>37</v>
      </c>
      <c r="D19" s="57" t="s">
        <v>377</v>
      </c>
      <c r="E19" s="57" t="s">
        <v>158</v>
      </c>
      <c r="F19" s="161">
        <f t="shared" si="5"/>
        <v>0</v>
      </c>
      <c r="G19" s="154">
        <f t="shared" si="0"/>
        <v>600000</v>
      </c>
      <c r="H19" s="154">
        <f t="shared" si="6"/>
        <v>100000</v>
      </c>
      <c r="I19" s="66">
        <f t="shared" si="7"/>
        <v>700000</v>
      </c>
      <c r="J19" s="32"/>
      <c r="K19" s="72">
        <v>0.01</v>
      </c>
      <c r="L19" s="159">
        <f t="shared" si="1"/>
        <v>100000</v>
      </c>
      <c r="M19" s="217">
        <v>0</v>
      </c>
      <c r="N19" s="217">
        <f t="shared" si="25"/>
        <v>0</v>
      </c>
      <c r="O19" s="217">
        <f t="shared" si="3"/>
        <v>100000</v>
      </c>
      <c r="P19" s="27" t="s">
        <v>158</v>
      </c>
      <c r="Q19" s="39">
        <f t="shared" si="9"/>
        <v>100000</v>
      </c>
      <c r="R19" s="39">
        <f t="shared" si="10"/>
        <v>100000</v>
      </c>
      <c r="S19" s="39">
        <f t="shared" si="11"/>
        <v>100000</v>
      </c>
      <c r="T19" s="39">
        <f t="shared" si="12"/>
        <v>100000</v>
      </c>
      <c r="U19" s="39">
        <f t="shared" si="13"/>
        <v>100000</v>
      </c>
      <c r="V19" s="39">
        <f t="shared" si="14"/>
        <v>100000</v>
      </c>
      <c r="W19" s="39">
        <f t="shared" si="15"/>
        <v>100000</v>
      </c>
      <c r="X19" s="39">
        <f t="shared" si="16"/>
        <v>100000</v>
      </c>
      <c r="Y19" s="217">
        <f t="shared" si="4"/>
        <v>2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94</v>
      </c>
      <c r="B20" s="57">
        <v>43</v>
      </c>
      <c r="C20" s="57">
        <v>38</v>
      </c>
      <c r="D20" s="57"/>
      <c r="E20" s="189" t="s">
        <v>158</v>
      </c>
      <c r="F20" s="161">
        <f t="shared" si="5"/>
        <v>0</v>
      </c>
      <c r="G20" s="154">
        <f t="shared" si="0"/>
        <v>0</v>
      </c>
      <c r="H20" s="154">
        <f t="shared" si="6"/>
        <v>100000</v>
      </c>
      <c r="I20" s="66">
        <f t="shared" si="7"/>
        <v>100000</v>
      </c>
      <c r="J20" s="32"/>
      <c r="K20" s="72">
        <v>0.01</v>
      </c>
      <c r="L20" s="159">
        <f t="shared" si="1"/>
        <v>100000</v>
      </c>
      <c r="M20" s="217">
        <v>0</v>
      </c>
      <c r="N20" s="217">
        <f t="shared" si="25"/>
        <v>0</v>
      </c>
      <c r="O20" s="217">
        <f t="shared" si="3"/>
        <v>100000</v>
      </c>
      <c r="P20" s="27" t="s">
        <v>198</v>
      </c>
      <c r="Q20" s="39">
        <f t="shared" si="9"/>
        <v>100000</v>
      </c>
      <c r="R20" s="39">
        <f t="shared" si="10"/>
        <v>100000</v>
      </c>
      <c r="S20" s="39">
        <f t="shared" si="11"/>
        <v>100000</v>
      </c>
      <c r="T20" s="39">
        <f t="shared" si="12"/>
        <v>100000</v>
      </c>
      <c r="U20" s="39">
        <f t="shared" si="13"/>
        <v>100000</v>
      </c>
      <c r="V20" s="39">
        <f t="shared" si="14"/>
        <v>100000</v>
      </c>
      <c r="W20" s="39">
        <f t="shared" si="15"/>
        <v>100000</v>
      </c>
      <c r="X20" s="39">
        <f t="shared" si="16"/>
        <v>100000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82</v>
      </c>
      <c r="B21" s="57">
        <v>42</v>
      </c>
      <c r="C21" s="57">
        <v>36</v>
      </c>
      <c r="D21" s="57"/>
      <c r="E21" s="189">
        <v>16</v>
      </c>
      <c r="F21" s="161">
        <f t="shared" si="5"/>
        <v>0</v>
      </c>
      <c r="G21" s="154">
        <f t="shared" si="0"/>
        <v>0</v>
      </c>
      <c r="H21" s="154">
        <f t="shared" si="6"/>
        <v>100000</v>
      </c>
      <c r="I21" s="66">
        <f t="shared" si="7"/>
        <v>100000</v>
      </c>
      <c r="J21" s="32"/>
      <c r="K21" s="72">
        <v>0.01</v>
      </c>
      <c r="L21" s="159">
        <f t="shared" si="1"/>
        <v>100000</v>
      </c>
      <c r="M21" s="217">
        <v>0</v>
      </c>
      <c r="N21" s="217">
        <f t="shared" si="25"/>
        <v>0</v>
      </c>
      <c r="O21" s="217">
        <f t="shared" si="3"/>
        <v>100000</v>
      </c>
      <c r="P21" s="27" t="s">
        <v>186</v>
      </c>
      <c r="Q21" s="39">
        <f t="shared" si="9"/>
        <v>100000</v>
      </c>
      <c r="R21" s="39">
        <f t="shared" si="10"/>
        <v>100000</v>
      </c>
      <c r="S21" s="39">
        <f t="shared" si="11"/>
        <v>100000</v>
      </c>
      <c r="T21" s="39">
        <f t="shared" si="12"/>
        <v>100000</v>
      </c>
      <c r="U21" s="39">
        <f t="shared" si="13"/>
        <v>100000</v>
      </c>
      <c r="V21" s="39">
        <f t="shared" si="14"/>
        <v>100000</v>
      </c>
      <c r="W21" s="39">
        <f t="shared" si="15"/>
        <v>100000</v>
      </c>
      <c r="X21" s="39">
        <f t="shared" si="16"/>
        <v>100000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83</v>
      </c>
      <c r="B22" s="57">
        <v>40</v>
      </c>
      <c r="C22" s="57">
        <v>41</v>
      </c>
      <c r="D22" s="57"/>
      <c r="E22" s="189" t="s">
        <v>199</v>
      </c>
      <c r="F22" s="161">
        <f t="shared" si="5"/>
        <v>0</v>
      </c>
      <c r="G22" s="154">
        <f t="shared" si="0"/>
        <v>0</v>
      </c>
      <c r="H22" s="154">
        <f t="shared" si="6"/>
        <v>100000</v>
      </c>
      <c r="I22" s="66">
        <f t="shared" si="7"/>
        <v>100000</v>
      </c>
      <c r="J22" s="32"/>
      <c r="K22" s="72">
        <v>0.01</v>
      </c>
      <c r="L22" s="159">
        <f t="shared" si="1"/>
        <v>100000</v>
      </c>
      <c r="M22" s="217">
        <v>0</v>
      </c>
      <c r="N22" s="217">
        <f t="shared" si="25"/>
        <v>0</v>
      </c>
      <c r="O22" s="217">
        <f t="shared" si="3"/>
        <v>100000</v>
      </c>
      <c r="P22" s="27" t="s">
        <v>199</v>
      </c>
      <c r="Q22" s="39">
        <f t="shared" si="9"/>
        <v>100000</v>
      </c>
      <c r="R22" s="39">
        <f t="shared" si="10"/>
        <v>100000</v>
      </c>
      <c r="S22" s="39">
        <f t="shared" si="11"/>
        <v>100000</v>
      </c>
      <c r="T22" s="39">
        <f t="shared" si="12"/>
        <v>100000</v>
      </c>
      <c r="U22" s="39">
        <f t="shared" si="13"/>
        <v>100000</v>
      </c>
      <c r="V22" s="39">
        <f t="shared" si="14"/>
        <v>100000</v>
      </c>
      <c r="W22" s="39">
        <f t="shared" si="15"/>
        <v>100000</v>
      </c>
      <c r="X22" s="39">
        <f t="shared" si="16"/>
        <v>88888.888888888891</v>
      </c>
      <c r="Y22" s="217">
        <f t="shared" si="4"/>
        <v>2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81</v>
      </c>
      <c r="B23" s="57">
        <v>40</v>
      </c>
      <c r="C23" s="57">
        <v>37</v>
      </c>
      <c r="D23" s="57" t="s">
        <v>379</v>
      </c>
      <c r="E23" s="189" t="s">
        <v>199</v>
      </c>
      <c r="F23" s="161">
        <f t="shared" si="5"/>
        <v>0</v>
      </c>
      <c r="G23" s="154">
        <f t="shared" si="0"/>
        <v>600000</v>
      </c>
      <c r="H23" s="154">
        <f t="shared" si="6"/>
        <v>100000</v>
      </c>
      <c r="I23" s="66">
        <f t="shared" si="7"/>
        <v>700000</v>
      </c>
      <c r="J23" s="32"/>
      <c r="K23" s="72">
        <v>0.01</v>
      </c>
      <c r="L23" s="159">
        <f t="shared" si="1"/>
        <v>100000</v>
      </c>
      <c r="M23" s="217">
        <v>0</v>
      </c>
      <c r="N23" s="217">
        <f t="shared" si="25"/>
        <v>0</v>
      </c>
      <c r="O23" s="217">
        <f t="shared" si="3"/>
        <v>100000</v>
      </c>
      <c r="P23" s="27" t="s">
        <v>191</v>
      </c>
      <c r="Q23" s="39">
        <f t="shared" si="9"/>
        <v>100000</v>
      </c>
      <c r="R23" s="39">
        <f t="shared" si="10"/>
        <v>100000</v>
      </c>
      <c r="S23" s="39">
        <f t="shared" si="11"/>
        <v>100000</v>
      </c>
      <c r="T23" s="39">
        <f t="shared" si="12"/>
        <v>100000</v>
      </c>
      <c r="U23" s="39">
        <f t="shared" si="13"/>
        <v>100000</v>
      </c>
      <c r="V23" s="39">
        <f t="shared" si="14"/>
        <v>100000</v>
      </c>
      <c r="W23" s="39">
        <f t="shared" si="15"/>
        <v>87500</v>
      </c>
      <c r="X23" s="39">
        <f t="shared" si="16"/>
        <v>77777.777777777781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 t="s">
        <v>78</v>
      </c>
      <c r="B24" s="57">
        <v>38</v>
      </c>
      <c r="C24" s="57">
        <v>38</v>
      </c>
      <c r="D24" s="57"/>
      <c r="E24" s="189">
        <v>19</v>
      </c>
      <c r="F24" s="161">
        <f t="shared" si="5"/>
        <v>0</v>
      </c>
      <c r="G24" s="154">
        <f t="shared" si="0"/>
        <v>0</v>
      </c>
      <c r="H24" s="154">
        <f t="shared" si="6"/>
        <v>100000</v>
      </c>
      <c r="I24" s="66">
        <f t="shared" si="7"/>
        <v>100000</v>
      </c>
      <c r="J24" s="32"/>
      <c r="K24" s="72">
        <v>0.01</v>
      </c>
      <c r="L24" s="159">
        <f t="shared" si="1"/>
        <v>100000</v>
      </c>
      <c r="M24" s="217">
        <v>0</v>
      </c>
      <c r="N24" s="217">
        <f t="shared" si="25"/>
        <v>0</v>
      </c>
      <c r="O24" s="217">
        <f t="shared" si="3"/>
        <v>100000</v>
      </c>
      <c r="P24" s="27" t="s">
        <v>192</v>
      </c>
      <c r="Q24" s="39">
        <f t="shared" si="9"/>
        <v>100000</v>
      </c>
      <c r="R24" s="39">
        <f t="shared" si="10"/>
        <v>100000</v>
      </c>
      <c r="S24" s="39">
        <f t="shared" si="11"/>
        <v>100000</v>
      </c>
      <c r="T24" s="39">
        <f t="shared" si="12"/>
        <v>100000</v>
      </c>
      <c r="U24" s="39">
        <f t="shared" si="13"/>
        <v>100000</v>
      </c>
      <c r="V24" s="39">
        <f t="shared" si="14"/>
        <v>85714.28571428571</v>
      </c>
      <c r="W24" s="39">
        <f t="shared" si="15"/>
        <v>75000</v>
      </c>
      <c r="X24" s="39">
        <f t="shared" si="16"/>
        <v>66666.666666666672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100000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100000</v>
      </c>
      <c r="R25" s="39">
        <f t="shared" si="10"/>
        <v>100000</v>
      </c>
      <c r="S25" s="39">
        <f t="shared" si="11"/>
        <v>100000</v>
      </c>
      <c r="T25" s="39">
        <f t="shared" si="12"/>
        <v>100000</v>
      </c>
      <c r="U25" s="39">
        <f t="shared" si="13"/>
        <v>83333.333333333328</v>
      </c>
      <c r="V25" s="39">
        <f t="shared" si="14"/>
        <v>71428.571428571435</v>
      </c>
      <c r="W25" s="39">
        <f t="shared" si="15"/>
        <v>62500</v>
      </c>
      <c r="X25" s="39">
        <f t="shared" si="16"/>
        <v>55555.555555555555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100000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100000</v>
      </c>
      <c r="R26" s="39">
        <f t="shared" si="10"/>
        <v>100000</v>
      </c>
      <c r="S26" s="39">
        <f t="shared" si="11"/>
        <v>100000</v>
      </c>
      <c r="T26" s="39">
        <f t="shared" si="12"/>
        <v>80000</v>
      </c>
      <c r="U26" s="39">
        <f t="shared" si="13"/>
        <v>66666.666666666672</v>
      </c>
      <c r="V26" s="39">
        <f t="shared" si="14"/>
        <v>57142.857142857145</v>
      </c>
      <c r="W26" s="39">
        <f t="shared" si="15"/>
        <v>50000</v>
      </c>
      <c r="X26" s="39">
        <f t="shared" si="16"/>
        <v>44444.444444444445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100000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100000</v>
      </c>
      <c r="R27" s="39">
        <f t="shared" si="10"/>
        <v>100000</v>
      </c>
      <c r="S27" s="39">
        <f t="shared" si="11"/>
        <v>75000</v>
      </c>
      <c r="T27" s="39">
        <f t="shared" si="12"/>
        <v>60000</v>
      </c>
      <c r="U27" s="39">
        <f t="shared" si="13"/>
        <v>50000</v>
      </c>
      <c r="V27" s="39">
        <f t="shared" si="14"/>
        <v>42857.142857142855</v>
      </c>
      <c r="W27" s="39">
        <f t="shared" si="15"/>
        <v>37500</v>
      </c>
      <c r="X27" s="39">
        <f t="shared" si="16"/>
        <v>33333.333333333336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100000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100000</v>
      </c>
      <c r="R28" s="39">
        <f t="shared" si="10"/>
        <v>66666.666666666672</v>
      </c>
      <c r="S28" s="39">
        <f t="shared" si="11"/>
        <v>50000</v>
      </c>
      <c r="T28" s="39">
        <f t="shared" si="12"/>
        <v>40000</v>
      </c>
      <c r="U28" s="39">
        <f t="shared" si="13"/>
        <v>33333.333333333336</v>
      </c>
      <c r="V28" s="39">
        <f t="shared" si="14"/>
        <v>28571.428571428572</v>
      </c>
      <c r="W28" s="39">
        <f t="shared" si="15"/>
        <v>25000</v>
      </c>
      <c r="X28" s="39">
        <f t="shared" si="16"/>
        <v>22222.222222222223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100000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50000</v>
      </c>
      <c r="R29" s="39">
        <f t="shared" si="10"/>
        <v>33333.333333333336</v>
      </c>
      <c r="S29" s="39">
        <f t="shared" si="11"/>
        <v>25000</v>
      </c>
      <c r="T29" s="39">
        <f t="shared" si="12"/>
        <v>20000</v>
      </c>
      <c r="U29" s="39">
        <f t="shared" si="13"/>
        <v>16666.666666666668</v>
      </c>
      <c r="V29" s="39">
        <f t="shared" si="14"/>
        <v>14285.714285714286</v>
      </c>
      <c r="W29" s="39">
        <f t="shared" si="15"/>
        <v>12500</v>
      </c>
      <c r="X29" s="39">
        <f t="shared" si="16"/>
        <v>11111.111111111111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04"/>
  <sheetViews>
    <sheetView topLeftCell="A10" workbookViewId="0">
      <selection activeCell="A23" sqref="A6:A23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Captains Cup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45211</v>
      </c>
      <c r="B3" s="361" t="s">
        <v>338</v>
      </c>
      <c r="C3" s="361"/>
      <c r="D3" s="361"/>
      <c r="E3" s="362" t="str">
        <f>AO3</f>
        <v>Stableford</v>
      </c>
      <c r="F3" s="362"/>
      <c r="G3" s="362"/>
      <c r="H3" s="368" t="str">
        <f>AP3</f>
        <v>Sletten - Ådalen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45211</v>
      </c>
      <c r="AL3" s="85">
        <v>0.66666666666666696</v>
      </c>
      <c r="AM3" s="88">
        <v>5000000</v>
      </c>
      <c r="AN3" s="87" t="s">
        <v>54</v>
      </c>
      <c r="AO3" s="86" t="s">
        <v>243</v>
      </c>
      <c r="AP3" s="89" t="s">
        <v>241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305" t="s">
        <v>97</v>
      </c>
      <c r="B6" s="306">
        <v>28</v>
      </c>
      <c r="C6" s="306">
        <v>36</v>
      </c>
      <c r="D6" s="306"/>
      <c r="E6" s="306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305" t="s">
        <v>79</v>
      </c>
      <c r="B7" s="306">
        <v>28</v>
      </c>
      <c r="C7" s="306">
        <v>35</v>
      </c>
      <c r="D7" s="306" t="s">
        <v>370</v>
      </c>
      <c r="E7" s="306">
        <v>2</v>
      </c>
      <c r="F7" s="161">
        <f t="shared" ref="F7:F29" si="5">N7</f>
        <v>10</v>
      </c>
      <c r="G7" s="154">
        <f t="shared" si="0"/>
        <v>300000</v>
      </c>
      <c r="H7" s="154">
        <f t="shared" ref="H7:H29" si="6">O7</f>
        <v>800000</v>
      </c>
      <c r="I7" s="66">
        <f t="shared" ref="I7:I29" si="7">G7+H7</f>
        <v>1100000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305" t="s">
        <v>84</v>
      </c>
      <c r="B8" s="306">
        <v>28</v>
      </c>
      <c r="C8" s="306">
        <v>36</v>
      </c>
      <c r="D8" s="306"/>
      <c r="E8" s="306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305" t="s">
        <v>85</v>
      </c>
      <c r="B9" s="306">
        <v>27</v>
      </c>
      <c r="C9" s="306">
        <v>30</v>
      </c>
      <c r="D9" s="306"/>
      <c r="E9" s="306">
        <v>4</v>
      </c>
      <c r="F9" s="161">
        <f t="shared" si="5"/>
        <v>7</v>
      </c>
      <c r="G9" s="154">
        <f t="shared" si="0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305" t="s">
        <v>94</v>
      </c>
      <c r="B10" s="306">
        <v>25</v>
      </c>
      <c r="C10" s="306">
        <v>39</v>
      </c>
      <c r="D10" s="306"/>
      <c r="E10" s="306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305" t="s">
        <v>88</v>
      </c>
      <c r="B11" s="306">
        <v>24</v>
      </c>
      <c r="C11" s="306">
        <v>32</v>
      </c>
      <c r="D11" s="306"/>
      <c r="E11" s="306" t="s">
        <v>152</v>
      </c>
      <c r="F11" s="161">
        <f t="shared" si="5"/>
        <v>4.5</v>
      </c>
      <c r="G11" s="154">
        <f t="shared" si="0"/>
        <v>0</v>
      </c>
      <c r="H11" s="154">
        <f t="shared" si="6"/>
        <v>325000</v>
      </c>
      <c r="I11" s="66">
        <f t="shared" si="7"/>
        <v>325000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4.5</v>
      </c>
      <c r="O11" s="217">
        <f t="shared" si="3"/>
        <v>325000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2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305" t="s">
        <v>77</v>
      </c>
      <c r="B12" s="306">
        <v>24</v>
      </c>
      <c r="C12" s="306">
        <v>37</v>
      </c>
      <c r="D12" s="306"/>
      <c r="E12" s="306" t="s">
        <v>152</v>
      </c>
      <c r="F12" s="161">
        <f t="shared" si="5"/>
        <v>4.5</v>
      </c>
      <c r="G12" s="154">
        <f t="shared" si="0"/>
        <v>0</v>
      </c>
      <c r="H12" s="154">
        <f t="shared" si="6"/>
        <v>325000</v>
      </c>
      <c r="I12" s="66">
        <f t="shared" si="7"/>
        <v>325000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4.5</v>
      </c>
      <c r="O12" s="217">
        <f t="shared" si="3"/>
        <v>325000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305" t="s">
        <v>90</v>
      </c>
      <c r="B13" s="306">
        <v>23</v>
      </c>
      <c r="C13" s="306">
        <v>40</v>
      </c>
      <c r="D13" s="306"/>
      <c r="E13" s="306" t="s">
        <v>194</v>
      </c>
      <c r="F13" s="161">
        <f t="shared" si="5"/>
        <v>2</v>
      </c>
      <c r="G13" s="154">
        <f t="shared" si="0"/>
        <v>0</v>
      </c>
      <c r="H13" s="154">
        <f t="shared" si="6"/>
        <v>166666.66666666666</v>
      </c>
      <c r="I13" s="66">
        <f t="shared" si="7"/>
        <v>166666.66666666666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</v>
      </c>
      <c r="O13" s="217">
        <f t="shared" si="3"/>
        <v>166666.66666666666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3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305" t="s">
        <v>75</v>
      </c>
      <c r="B14" s="306">
        <v>23</v>
      </c>
      <c r="C14" s="306">
        <v>32</v>
      </c>
      <c r="D14" s="306"/>
      <c r="E14" s="306" t="s">
        <v>194</v>
      </c>
      <c r="F14" s="161">
        <f t="shared" si="5"/>
        <v>2</v>
      </c>
      <c r="G14" s="154">
        <f t="shared" si="0"/>
        <v>0</v>
      </c>
      <c r="H14" s="154">
        <f>O14</f>
        <v>166666.66666666666</v>
      </c>
      <c r="I14" s="66">
        <f t="shared" si="7"/>
        <v>166666.66666666666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166666.66666666666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305" t="s">
        <v>95</v>
      </c>
      <c r="B15" s="306">
        <v>23</v>
      </c>
      <c r="C15" s="306">
        <v>35</v>
      </c>
      <c r="D15" s="306"/>
      <c r="E15" s="306" t="s">
        <v>194</v>
      </c>
      <c r="F15" s="161">
        <f t="shared" si="5"/>
        <v>2</v>
      </c>
      <c r="G15" s="154">
        <f t="shared" si="0"/>
        <v>0</v>
      </c>
      <c r="H15" s="154">
        <f t="shared" si="6"/>
        <v>166666.66666666666</v>
      </c>
      <c r="I15" s="66">
        <f t="shared" si="7"/>
        <v>166666.66666666666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2</v>
      </c>
      <c r="O15" s="217">
        <f t="shared" si="3"/>
        <v>166666.66666666666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305" t="s">
        <v>80</v>
      </c>
      <c r="B16" s="306">
        <v>22</v>
      </c>
      <c r="C16" s="306">
        <v>35</v>
      </c>
      <c r="D16" s="306"/>
      <c r="E16" s="306">
        <v>11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305" t="s">
        <v>89</v>
      </c>
      <c r="B17" s="306">
        <v>21</v>
      </c>
      <c r="C17" s="306">
        <v>36</v>
      </c>
      <c r="D17" s="306"/>
      <c r="E17" s="306" t="s">
        <v>196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3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305" t="s">
        <v>82</v>
      </c>
      <c r="B18" s="306">
        <v>21</v>
      </c>
      <c r="C18" s="306">
        <v>33</v>
      </c>
      <c r="D18" s="306"/>
      <c r="E18" s="306" t="s">
        <v>196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305" t="s">
        <v>74</v>
      </c>
      <c r="B19" s="306">
        <v>21</v>
      </c>
      <c r="C19" s="306">
        <v>40</v>
      </c>
      <c r="D19" s="306"/>
      <c r="E19" s="306" t="s">
        <v>196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305" t="s">
        <v>83</v>
      </c>
      <c r="B20" s="306">
        <v>20</v>
      </c>
      <c r="C20" s="306">
        <v>39</v>
      </c>
      <c r="D20" s="306"/>
      <c r="E20" s="306" t="s">
        <v>198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3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305" t="s">
        <v>92</v>
      </c>
      <c r="B21" s="306">
        <v>20</v>
      </c>
      <c r="C21" s="306">
        <v>36</v>
      </c>
      <c r="D21" s="306"/>
      <c r="E21" s="306" t="s">
        <v>198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305" t="s">
        <v>78</v>
      </c>
      <c r="B22" s="306">
        <v>20</v>
      </c>
      <c r="C22" s="306">
        <v>39</v>
      </c>
      <c r="D22" s="306"/>
      <c r="E22" s="306" t="s">
        <v>198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305" t="s">
        <v>81</v>
      </c>
      <c r="B23" s="306">
        <v>17</v>
      </c>
      <c r="C23" s="306">
        <v>44</v>
      </c>
      <c r="D23" s="306"/>
      <c r="E23" s="306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04"/>
  <sheetViews>
    <sheetView workbookViewId="0">
      <selection sqref="A1:L1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Links Championship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45204</v>
      </c>
      <c r="B3" s="361" t="s">
        <v>338</v>
      </c>
      <c r="C3" s="361"/>
      <c r="D3" s="361"/>
      <c r="E3" s="362" t="str">
        <f>AO3</f>
        <v>stableford</v>
      </c>
      <c r="F3" s="362"/>
      <c r="G3" s="362"/>
      <c r="H3" s="368" t="str">
        <f>AP3</f>
        <v>Skoven - Sletten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45204</v>
      </c>
      <c r="AL3" s="85">
        <v>0.66666666666666696</v>
      </c>
      <c r="AM3" s="88">
        <v>5000000</v>
      </c>
      <c r="AN3" s="87" t="s">
        <v>69</v>
      </c>
      <c r="AO3" s="86" t="s">
        <v>52</v>
      </c>
      <c r="AP3" s="86" t="s">
        <v>239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305" t="s">
        <v>94</v>
      </c>
      <c r="B6" s="306">
        <v>33</v>
      </c>
      <c r="C6" s="306">
        <v>30</v>
      </c>
      <c r="D6" s="306"/>
      <c r="E6" s="306">
        <v>1</v>
      </c>
      <c r="F6" s="314"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305" t="s">
        <v>78</v>
      </c>
      <c r="B7" s="306">
        <v>32</v>
      </c>
      <c r="C7" s="306">
        <v>29</v>
      </c>
      <c r="D7" s="306"/>
      <c r="E7" s="306">
        <v>2</v>
      </c>
      <c r="F7" s="314">
        <v>10</v>
      </c>
      <c r="G7" s="154">
        <f t="shared" si="0"/>
        <v>0</v>
      </c>
      <c r="H7" s="154">
        <f t="shared" ref="H7:H29" si="5">O7</f>
        <v>800000</v>
      </c>
      <c r="I7" s="66">
        <f t="shared" ref="I7:I29" si="6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7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305" t="s">
        <v>95</v>
      </c>
      <c r="B8" s="306">
        <v>31</v>
      </c>
      <c r="C8" s="306">
        <v>26</v>
      </c>
      <c r="D8" s="306" t="s">
        <v>348</v>
      </c>
      <c r="E8" s="306" t="s">
        <v>149</v>
      </c>
      <c r="F8" s="314">
        <v>7.5</v>
      </c>
      <c r="G8" s="154">
        <f t="shared" si="0"/>
        <v>300000</v>
      </c>
      <c r="H8" s="154">
        <f t="shared" si="5"/>
        <v>575000</v>
      </c>
      <c r="I8" s="66">
        <f t="shared" si="6"/>
        <v>875000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575000</v>
      </c>
      <c r="P8" s="27" t="s">
        <v>149</v>
      </c>
      <c r="Q8" s="39">
        <f t="shared" ref="Q8:Q29" si="8">SUM($L8:$L9)/Q$5</f>
        <v>575000</v>
      </c>
      <c r="R8" s="39">
        <f t="shared" ref="R8:R29" si="9">SUM($L8:$L10)/R$5</f>
        <v>516666.66666666669</v>
      </c>
      <c r="S8" s="39">
        <f t="shared" ref="S8:S29" si="10">SUM($L8:$L11)/S$5</f>
        <v>475000</v>
      </c>
      <c r="T8" s="39">
        <f t="shared" ref="T8:T29" si="11">SUM($L8:$L12)/T$5</f>
        <v>440000</v>
      </c>
      <c r="U8" s="39">
        <f t="shared" ref="U8:U29" si="12">SUM($L8:$L13)/U$5</f>
        <v>408333.33333333331</v>
      </c>
      <c r="V8" s="39">
        <f t="shared" ref="V8:V29" si="13">SUM($L8:$L14)/V$5</f>
        <v>371428.57142857142</v>
      </c>
      <c r="W8" s="39">
        <f t="shared" ref="W8:W29" si="14">SUM($L8:$L15)/W$5</f>
        <v>337500</v>
      </c>
      <c r="X8" s="39">
        <f t="shared" ref="X8:X29" si="15">SUM($L8:$L16)/X$5</f>
        <v>305555.55555555556</v>
      </c>
      <c r="Y8" s="217">
        <f t="shared" si="4"/>
        <v>2</v>
      </c>
      <c r="Z8" s="217" t="str">
        <f t="shared" si="7"/>
        <v>T3</v>
      </c>
      <c r="AA8" s="218">
        <f t="shared" ref="AA8:AA29" si="16">SUM($M8:$M9)/AA$5</f>
        <v>7.5</v>
      </c>
      <c r="AB8" s="218">
        <f t="shared" ref="AB8:AB29" si="17">SUM($M8:$M10)/AB$5</f>
        <v>7</v>
      </c>
      <c r="AC8" s="218">
        <f t="shared" ref="AC8:AC29" si="18">SUM($M8:$M11)/AC$5</f>
        <v>6.5</v>
      </c>
      <c r="AD8" s="218">
        <f t="shared" ref="AD8:AD29" si="19">SUM($M8:$M12)/AD$5</f>
        <v>6</v>
      </c>
      <c r="AE8" s="218">
        <f t="shared" ref="AE8:AE29" si="20">SUM($M8:$M13)/AE$5</f>
        <v>5.5</v>
      </c>
      <c r="AF8" s="218">
        <f t="shared" ref="AF8:AF29" si="21">SUM($M8:$M14)/AF$5</f>
        <v>5</v>
      </c>
      <c r="AG8" s="218">
        <f t="shared" ref="AG8:AG29" si="22">SUM($M8:$M15)/AG$5</f>
        <v>4.5</v>
      </c>
      <c r="AH8" s="218">
        <f t="shared" ref="AH8:AH29" si="23">SUM($M8:$M16)/AH$5</f>
        <v>4</v>
      </c>
    </row>
    <row r="9" spans="1:43" s="3" customFormat="1" ht="18" customHeight="1">
      <c r="A9" s="305" t="s">
        <v>90</v>
      </c>
      <c r="B9" s="306">
        <v>31</v>
      </c>
      <c r="C9" s="306">
        <v>30</v>
      </c>
      <c r="D9" s="306" t="s">
        <v>349</v>
      </c>
      <c r="E9" s="306" t="s">
        <v>149</v>
      </c>
      <c r="F9" s="314">
        <v>7.5</v>
      </c>
      <c r="G9" s="154">
        <v>100000</v>
      </c>
      <c r="H9" s="154">
        <f t="shared" si="5"/>
        <v>575000</v>
      </c>
      <c r="I9" s="66">
        <f t="shared" si="6"/>
        <v>675000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4">IF(E9=0,0,IF(E9=E8,VLOOKUP(E9,Z:AH,VLOOKUP(E9,P:Y,10,0),0),IF(P9=E9,VLOOKUP(E9,Z:AH,VLOOKUP(E9,P:Y,10,0),0),M9)))</f>
        <v>7.5</v>
      </c>
      <c r="O9" s="217">
        <f t="shared" si="3"/>
        <v>575000</v>
      </c>
      <c r="P9" s="27" t="s">
        <v>108</v>
      </c>
      <c r="Q9" s="39">
        <f t="shared" si="8"/>
        <v>450000</v>
      </c>
      <c r="R9" s="39">
        <f t="shared" si="9"/>
        <v>416666.66666666669</v>
      </c>
      <c r="S9" s="39">
        <f t="shared" si="10"/>
        <v>387500</v>
      </c>
      <c r="T9" s="39">
        <f t="shared" si="11"/>
        <v>360000</v>
      </c>
      <c r="U9" s="39">
        <f t="shared" si="12"/>
        <v>325000</v>
      </c>
      <c r="V9" s="39">
        <f t="shared" si="13"/>
        <v>292857.14285714284</v>
      </c>
      <c r="W9" s="39">
        <f t="shared" si="14"/>
        <v>262500</v>
      </c>
      <c r="X9" s="39">
        <f t="shared" si="15"/>
        <v>238888.88888888888</v>
      </c>
      <c r="Y9" s="217">
        <f t="shared" si="4"/>
        <v>0</v>
      </c>
      <c r="Z9" s="217" t="str">
        <f t="shared" si="7"/>
        <v>T4</v>
      </c>
      <c r="AA9" s="218">
        <f t="shared" si="16"/>
        <v>6.5</v>
      </c>
      <c r="AB9" s="218">
        <f t="shared" si="17"/>
        <v>6</v>
      </c>
      <c r="AC9" s="218">
        <f t="shared" si="18"/>
        <v>5.5</v>
      </c>
      <c r="AD9" s="218">
        <f t="shared" si="19"/>
        <v>5</v>
      </c>
      <c r="AE9" s="218">
        <f t="shared" si="20"/>
        <v>4.5</v>
      </c>
      <c r="AF9" s="218">
        <f t="shared" si="21"/>
        <v>4</v>
      </c>
      <c r="AG9" s="218">
        <f t="shared" si="22"/>
        <v>3.5</v>
      </c>
      <c r="AH9" s="218">
        <f t="shared" si="23"/>
        <v>3.1111111111111112</v>
      </c>
    </row>
    <row r="10" spans="1:43" s="3" customFormat="1" ht="18" customHeight="1">
      <c r="A10" s="305" t="s">
        <v>75</v>
      </c>
      <c r="B10" s="306">
        <v>27</v>
      </c>
      <c r="C10" s="306">
        <v>29</v>
      </c>
      <c r="D10" s="306"/>
      <c r="E10" s="306" t="s">
        <v>112</v>
      </c>
      <c r="F10" s="314">
        <v>5.5</v>
      </c>
      <c r="G10" s="154">
        <f t="shared" si="0"/>
        <v>0</v>
      </c>
      <c r="H10" s="154">
        <f t="shared" si="5"/>
        <v>375000</v>
      </c>
      <c r="I10" s="66">
        <f t="shared" si="6"/>
        <v>375000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4"/>
        <v>5.5</v>
      </c>
      <c r="O10" s="217">
        <f t="shared" si="3"/>
        <v>375000</v>
      </c>
      <c r="P10" s="27" t="s">
        <v>112</v>
      </c>
      <c r="Q10" s="39">
        <f t="shared" si="8"/>
        <v>375000</v>
      </c>
      <c r="R10" s="39">
        <f t="shared" si="9"/>
        <v>350000</v>
      </c>
      <c r="S10" s="39">
        <f t="shared" si="10"/>
        <v>325000</v>
      </c>
      <c r="T10" s="39">
        <f t="shared" si="11"/>
        <v>290000</v>
      </c>
      <c r="U10" s="39">
        <f t="shared" si="12"/>
        <v>258333.33333333334</v>
      </c>
      <c r="V10" s="39">
        <f t="shared" si="13"/>
        <v>228571.42857142858</v>
      </c>
      <c r="W10" s="39">
        <f t="shared" si="14"/>
        <v>206250</v>
      </c>
      <c r="X10" s="39">
        <f t="shared" si="15"/>
        <v>188888.88888888888</v>
      </c>
      <c r="Y10" s="217">
        <f t="shared" si="4"/>
        <v>2</v>
      </c>
      <c r="Z10" s="217" t="str">
        <f t="shared" si="7"/>
        <v>T5</v>
      </c>
      <c r="AA10" s="218">
        <f t="shared" si="16"/>
        <v>5.5</v>
      </c>
      <c r="AB10" s="218">
        <f t="shared" si="17"/>
        <v>5</v>
      </c>
      <c r="AC10" s="218">
        <f t="shared" si="18"/>
        <v>4.5</v>
      </c>
      <c r="AD10" s="218">
        <f t="shared" si="19"/>
        <v>4</v>
      </c>
      <c r="AE10" s="218">
        <f t="shared" si="20"/>
        <v>3.5</v>
      </c>
      <c r="AF10" s="218">
        <f t="shared" si="21"/>
        <v>3</v>
      </c>
      <c r="AG10" s="218">
        <f t="shared" si="22"/>
        <v>2.625</v>
      </c>
      <c r="AH10" s="218">
        <f t="shared" si="23"/>
        <v>2.3333333333333335</v>
      </c>
    </row>
    <row r="11" spans="1:43" s="3" customFormat="1" ht="18" customHeight="1">
      <c r="A11" s="305" t="s">
        <v>93</v>
      </c>
      <c r="B11" s="306">
        <v>27</v>
      </c>
      <c r="C11" s="306">
        <v>37</v>
      </c>
      <c r="D11" s="306"/>
      <c r="E11" s="306" t="s">
        <v>112</v>
      </c>
      <c r="F11" s="314">
        <v>5.5</v>
      </c>
      <c r="G11" s="154">
        <f t="shared" si="0"/>
        <v>0</v>
      </c>
      <c r="H11" s="154">
        <f t="shared" si="5"/>
        <v>375000</v>
      </c>
      <c r="I11" s="66">
        <f t="shared" si="6"/>
        <v>375000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4"/>
        <v>5.5</v>
      </c>
      <c r="O11" s="217">
        <f t="shared" si="3"/>
        <v>375000</v>
      </c>
      <c r="P11" s="27" t="s">
        <v>152</v>
      </c>
      <c r="Q11" s="39">
        <f t="shared" si="8"/>
        <v>325000</v>
      </c>
      <c r="R11" s="39">
        <f t="shared" si="9"/>
        <v>300000</v>
      </c>
      <c r="S11" s="39">
        <f t="shared" si="10"/>
        <v>262500</v>
      </c>
      <c r="T11" s="39">
        <f t="shared" si="11"/>
        <v>230000</v>
      </c>
      <c r="U11" s="39">
        <f t="shared" si="12"/>
        <v>200000</v>
      </c>
      <c r="V11" s="39">
        <f t="shared" si="13"/>
        <v>178571.42857142858</v>
      </c>
      <c r="W11" s="39">
        <f t="shared" si="14"/>
        <v>162500</v>
      </c>
      <c r="X11" s="39">
        <f t="shared" si="15"/>
        <v>150000</v>
      </c>
      <c r="Y11" s="217">
        <f t="shared" si="4"/>
        <v>0</v>
      </c>
      <c r="Z11" s="217" t="str">
        <f t="shared" si="7"/>
        <v>T6</v>
      </c>
      <c r="AA11" s="218">
        <f t="shared" si="16"/>
        <v>4.5</v>
      </c>
      <c r="AB11" s="218">
        <f t="shared" si="17"/>
        <v>4</v>
      </c>
      <c r="AC11" s="218">
        <f t="shared" si="18"/>
        <v>3.5</v>
      </c>
      <c r="AD11" s="218">
        <f t="shared" si="19"/>
        <v>3</v>
      </c>
      <c r="AE11" s="218">
        <f t="shared" si="20"/>
        <v>2.5</v>
      </c>
      <c r="AF11" s="218">
        <f t="shared" si="21"/>
        <v>2.1428571428571428</v>
      </c>
      <c r="AG11" s="218">
        <f t="shared" si="22"/>
        <v>1.875</v>
      </c>
      <c r="AH11" s="218">
        <f t="shared" si="23"/>
        <v>1.6666666666666667</v>
      </c>
    </row>
    <row r="12" spans="1:43" s="3" customFormat="1" ht="18" customHeight="1">
      <c r="A12" s="305" t="s">
        <v>74</v>
      </c>
      <c r="B12" s="306">
        <v>25</v>
      </c>
      <c r="C12" s="306">
        <v>36</v>
      </c>
      <c r="D12" s="306"/>
      <c r="E12" s="306">
        <v>7</v>
      </c>
      <c r="F12" s="314">
        <v>4</v>
      </c>
      <c r="G12" s="154">
        <f t="shared" si="0"/>
        <v>0</v>
      </c>
      <c r="H12" s="154">
        <f t="shared" si="5"/>
        <v>300000</v>
      </c>
      <c r="I12" s="66">
        <f t="shared" si="6"/>
        <v>300000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4"/>
        <v>4</v>
      </c>
      <c r="O12" s="217">
        <f t="shared" si="3"/>
        <v>300000</v>
      </c>
      <c r="P12" s="27" t="s">
        <v>156</v>
      </c>
      <c r="Q12" s="39">
        <f t="shared" si="8"/>
        <v>275000</v>
      </c>
      <c r="R12" s="39">
        <f t="shared" si="9"/>
        <v>233333.33333333334</v>
      </c>
      <c r="S12" s="39">
        <f t="shared" si="10"/>
        <v>200000</v>
      </c>
      <c r="T12" s="39">
        <f t="shared" si="11"/>
        <v>170000</v>
      </c>
      <c r="U12" s="39">
        <f t="shared" si="12"/>
        <v>150000</v>
      </c>
      <c r="V12" s="39">
        <f t="shared" si="13"/>
        <v>135714.28571428571</v>
      </c>
      <c r="W12" s="39">
        <f t="shared" si="14"/>
        <v>125000</v>
      </c>
      <c r="X12" s="39">
        <f t="shared" si="15"/>
        <v>116666.66666666667</v>
      </c>
      <c r="Y12" s="217">
        <f t="shared" si="4"/>
        <v>0</v>
      </c>
      <c r="Z12" s="217" t="str">
        <f t="shared" si="7"/>
        <v>T7</v>
      </c>
      <c r="AA12" s="218">
        <f t="shared" si="16"/>
        <v>3.5</v>
      </c>
      <c r="AB12" s="218">
        <f t="shared" si="17"/>
        <v>3</v>
      </c>
      <c r="AC12" s="218">
        <f t="shared" si="18"/>
        <v>2.5</v>
      </c>
      <c r="AD12" s="218">
        <f t="shared" si="19"/>
        <v>2</v>
      </c>
      <c r="AE12" s="218">
        <f t="shared" si="20"/>
        <v>1.6666666666666667</v>
      </c>
      <c r="AF12" s="218">
        <f t="shared" si="21"/>
        <v>1.4285714285714286</v>
      </c>
      <c r="AG12" s="218">
        <f t="shared" si="22"/>
        <v>1.25</v>
      </c>
      <c r="AH12" s="218">
        <f t="shared" si="23"/>
        <v>1.1111111111111112</v>
      </c>
    </row>
    <row r="13" spans="1:43" s="3" customFormat="1" ht="18" customHeight="1">
      <c r="A13" s="305" t="s">
        <v>96</v>
      </c>
      <c r="B13" s="306">
        <v>24</v>
      </c>
      <c r="C13" s="306">
        <v>32</v>
      </c>
      <c r="D13" s="306"/>
      <c r="E13" s="306" t="s">
        <v>194</v>
      </c>
      <c r="F13" s="314">
        <v>2.5</v>
      </c>
      <c r="G13" s="154">
        <f t="shared" si="0"/>
        <v>0</v>
      </c>
      <c r="H13" s="154">
        <f t="shared" si="5"/>
        <v>200000</v>
      </c>
      <c r="I13" s="66">
        <f t="shared" si="6"/>
        <v>200000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4"/>
        <v>2.5</v>
      </c>
      <c r="O13" s="217">
        <f t="shared" si="3"/>
        <v>200000</v>
      </c>
      <c r="P13" s="27" t="s">
        <v>194</v>
      </c>
      <c r="Q13" s="39">
        <f t="shared" si="8"/>
        <v>200000</v>
      </c>
      <c r="R13" s="39">
        <f t="shared" si="9"/>
        <v>166666.66666666666</v>
      </c>
      <c r="S13" s="39">
        <f t="shared" si="10"/>
        <v>137500</v>
      </c>
      <c r="T13" s="39">
        <f t="shared" si="11"/>
        <v>120000</v>
      </c>
      <c r="U13" s="39">
        <f t="shared" si="12"/>
        <v>108333.33333333333</v>
      </c>
      <c r="V13" s="39">
        <f t="shared" si="13"/>
        <v>100000</v>
      </c>
      <c r="W13" s="39">
        <f t="shared" si="14"/>
        <v>93750</v>
      </c>
      <c r="X13" s="39">
        <f t="shared" si="15"/>
        <v>88888.888888888891</v>
      </c>
      <c r="Y13" s="217">
        <f t="shared" si="4"/>
        <v>2</v>
      </c>
      <c r="Z13" s="217" t="str">
        <f t="shared" si="7"/>
        <v>T8</v>
      </c>
      <c r="AA13" s="218">
        <f t="shared" si="16"/>
        <v>2.5</v>
      </c>
      <c r="AB13" s="218">
        <f t="shared" si="17"/>
        <v>2</v>
      </c>
      <c r="AC13" s="218">
        <f t="shared" si="18"/>
        <v>1.5</v>
      </c>
      <c r="AD13" s="218">
        <f t="shared" si="19"/>
        <v>1.2</v>
      </c>
      <c r="AE13" s="218">
        <f t="shared" si="20"/>
        <v>1</v>
      </c>
      <c r="AF13" s="218">
        <f t="shared" si="21"/>
        <v>0.8571428571428571</v>
      </c>
      <c r="AG13" s="218">
        <f t="shared" si="22"/>
        <v>0.75</v>
      </c>
      <c r="AH13" s="218">
        <f t="shared" si="23"/>
        <v>0.66666666666666663</v>
      </c>
    </row>
    <row r="14" spans="1:43" s="3" customFormat="1" ht="18" customHeight="1">
      <c r="A14" s="305" t="s">
        <v>88</v>
      </c>
      <c r="B14" s="306">
        <v>24</v>
      </c>
      <c r="C14" s="306">
        <v>30</v>
      </c>
      <c r="D14" s="306"/>
      <c r="E14" s="306" t="s">
        <v>194</v>
      </c>
      <c r="F14" s="314">
        <v>2.5</v>
      </c>
      <c r="G14" s="154">
        <f t="shared" si="0"/>
        <v>0</v>
      </c>
      <c r="H14" s="154">
        <f>O14</f>
        <v>200000</v>
      </c>
      <c r="I14" s="66">
        <f t="shared" si="6"/>
        <v>200000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4"/>
        <v>2.5</v>
      </c>
      <c r="O14" s="217">
        <f t="shared" si="3"/>
        <v>200000</v>
      </c>
      <c r="P14" s="27" t="s">
        <v>157</v>
      </c>
      <c r="Q14" s="39">
        <f t="shared" si="8"/>
        <v>125000</v>
      </c>
      <c r="R14" s="39">
        <f t="shared" si="9"/>
        <v>100000</v>
      </c>
      <c r="S14" s="39">
        <f t="shared" si="10"/>
        <v>87500</v>
      </c>
      <c r="T14" s="39">
        <f t="shared" si="11"/>
        <v>80000</v>
      </c>
      <c r="U14" s="39">
        <f t="shared" si="12"/>
        <v>75000</v>
      </c>
      <c r="V14" s="39">
        <f t="shared" si="13"/>
        <v>71428.571428571435</v>
      </c>
      <c r="W14" s="39">
        <f t="shared" si="14"/>
        <v>68750</v>
      </c>
      <c r="X14" s="39">
        <f t="shared" si="15"/>
        <v>66666.666666666672</v>
      </c>
      <c r="Y14" s="217">
        <f t="shared" si="4"/>
        <v>0</v>
      </c>
      <c r="Z14" s="217" t="str">
        <f t="shared" si="7"/>
        <v>T9</v>
      </c>
      <c r="AA14" s="218">
        <f t="shared" si="16"/>
        <v>1.5</v>
      </c>
      <c r="AB14" s="218">
        <f t="shared" si="17"/>
        <v>1</v>
      </c>
      <c r="AC14" s="218">
        <f t="shared" si="18"/>
        <v>0.75</v>
      </c>
      <c r="AD14" s="218">
        <f t="shared" si="19"/>
        <v>0.6</v>
      </c>
      <c r="AE14" s="218">
        <f t="shared" si="20"/>
        <v>0.5</v>
      </c>
      <c r="AF14" s="218">
        <f t="shared" si="21"/>
        <v>0.42857142857142855</v>
      </c>
      <c r="AG14" s="218">
        <f t="shared" si="22"/>
        <v>0.375</v>
      </c>
      <c r="AH14" s="218">
        <f t="shared" si="23"/>
        <v>0.33333333333333331</v>
      </c>
    </row>
    <row r="15" spans="1:43" s="3" customFormat="1" ht="18" customHeight="1">
      <c r="A15" s="305" t="s">
        <v>89</v>
      </c>
      <c r="B15" s="306">
        <v>21</v>
      </c>
      <c r="C15" s="306">
        <v>37</v>
      </c>
      <c r="D15" s="306"/>
      <c r="E15" s="306" t="s">
        <v>113</v>
      </c>
      <c r="F15" s="314">
        <v>0.33333333333333331</v>
      </c>
      <c r="G15" s="154">
        <f t="shared" si="0"/>
        <v>0</v>
      </c>
      <c r="H15" s="154">
        <f t="shared" si="5"/>
        <v>66666.666666666672</v>
      </c>
      <c r="I15" s="66">
        <f t="shared" si="6"/>
        <v>66666.666666666672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4"/>
        <v>0.33333333333333331</v>
      </c>
      <c r="O15" s="217">
        <f t="shared" si="3"/>
        <v>66666.666666666672</v>
      </c>
      <c r="P15" s="27" t="s">
        <v>113</v>
      </c>
      <c r="Q15" s="39">
        <f t="shared" si="8"/>
        <v>75000</v>
      </c>
      <c r="R15" s="39">
        <f t="shared" si="9"/>
        <v>66666.666666666672</v>
      </c>
      <c r="S15" s="39">
        <f t="shared" si="10"/>
        <v>62500</v>
      </c>
      <c r="T15" s="39">
        <f t="shared" si="11"/>
        <v>60000</v>
      </c>
      <c r="U15" s="39">
        <f t="shared" si="12"/>
        <v>58333.333333333336</v>
      </c>
      <c r="V15" s="39">
        <f t="shared" si="13"/>
        <v>57142.857142857145</v>
      </c>
      <c r="W15" s="39">
        <f t="shared" si="14"/>
        <v>56250</v>
      </c>
      <c r="X15" s="39">
        <f t="shared" si="15"/>
        <v>55555.555555555555</v>
      </c>
      <c r="Y15" s="217">
        <f t="shared" si="4"/>
        <v>3</v>
      </c>
      <c r="Z15" s="217" t="str">
        <f t="shared" si="7"/>
        <v>T10</v>
      </c>
      <c r="AA15" s="218">
        <f t="shared" si="16"/>
        <v>0.5</v>
      </c>
      <c r="AB15" s="218">
        <f t="shared" si="17"/>
        <v>0.33333333333333331</v>
      </c>
      <c r="AC15" s="218">
        <f t="shared" si="18"/>
        <v>0.25</v>
      </c>
      <c r="AD15" s="218">
        <f t="shared" si="19"/>
        <v>0.2</v>
      </c>
      <c r="AE15" s="218">
        <f t="shared" si="20"/>
        <v>0.16666666666666666</v>
      </c>
      <c r="AF15" s="218">
        <f t="shared" si="21"/>
        <v>0.14285714285714285</v>
      </c>
      <c r="AG15" s="218">
        <f t="shared" si="22"/>
        <v>0.125</v>
      </c>
      <c r="AH15" s="218">
        <f t="shared" si="23"/>
        <v>0.1111111111111111</v>
      </c>
    </row>
    <row r="16" spans="1:43" s="3" customFormat="1" ht="18" customHeight="1">
      <c r="A16" s="305" t="s">
        <v>84</v>
      </c>
      <c r="B16" s="306">
        <v>21</v>
      </c>
      <c r="C16" s="306">
        <v>37</v>
      </c>
      <c r="D16" s="306"/>
      <c r="E16" s="306" t="s">
        <v>113</v>
      </c>
      <c r="F16" s="314">
        <v>0.33333333333333331</v>
      </c>
      <c r="G16" s="154">
        <f t="shared" si="0"/>
        <v>0</v>
      </c>
      <c r="H16" s="154">
        <f t="shared" si="5"/>
        <v>66666.666666666672</v>
      </c>
      <c r="I16" s="66">
        <f t="shared" si="6"/>
        <v>66666.666666666672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4"/>
        <v>0.33333333333333331</v>
      </c>
      <c r="O16" s="217">
        <f t="shared" si="3"/>
        <v>66666.666666666672</v>
      </c>
      <c r="P16" s="27" t="s">
        <v>195</v>
      </c>
      <c r="Q16" s="39">
        <f t="shared" si="8"/>
        <v>50000</v>
      </c>
      <c r="R16" s="39">
        <f t="shared" si="9"/>
        <v>50000</v>
      </c>
      <c r="S16" s="39">
        <f t="shared" si="10"/>
        <v>50000</v>
      </c>
      <c r="T16" s="39">
        <f t="shared" si="11"/>
        <v>50000</v>
      </c>
      <c r="U16" s="39">
        <f t="shared" si="12"/>
        <v>50000</v>
      </c>
      <c r="V16" s="39">
        <f t="shared" si="13"/>
        <v>50000</v>
      </c>
      <c r="W16" s="39">
        <f t="shared" si="14"/>
        <v>50000</v>
      </c>
      <c r="X16" s="39">
        <f t="shared" si="15"/>
        <v>50000</v>
      </c>
      <c r="Y16" s="217">
        <f t="shared" si="4"/>
        <v>0</v>
      </c>
      <c r="Z16" s="217" t="str">
        <f t="shared" si="7"/>
        <v>T11</v>
      </c>
      <c r="AA16" s="218">
        <f t="shared" si="16"/>
        <v>0</v>
      </c>
      <c r="AB16" s="218">
        <f t="shared" si="17"/>
        <v>0</v>
      </c>
      <c r="AC16" s="218">
        <f t="shared" si="18"/>
        <v>0</v>
      </c>
      <c r="AD16" s="218">
        <f t="shared" si="19"/>
        <v>0</v>
      </c>
      <c r="AE16" s="218">
        <f t="shared" si="20"/>
        <v>0</v>
      </c>
      <c r="AF16" s="218">
        <f t="shared" si="21"/>
        <v>0</v>
      </c>
      <c r="AG16" s="218">
        <f t="shared" si="22"/>
        <v>0</v>
      </c>
      <c r="AH16" s="218">
        <f t="shared" si="23"/>
        <v>0</v>
      </c>
    </row>
    <row r="17" spans="1:34" s="3" customFormat="1" ht="18" customHeight="1">
      <c r="A17" s="305" t="s">
        <v>81</v>
      </c>
      <c r="B17" s="306">
        <v>21</v>
      </c>
      <c r="C17" s="306">
        <v>35</v>
      </c>
      <c r="D17" s="306"/>
      <c r="E17" s="306" t="s">
        <v>113</v>
      </c>
      <c r="F17" s="314">
        <v>0.33333333333333331</v>
      </c>
      <c r="G17" s="154">
        <f t="shared" si="0"/>
        <v>0</v>
      </c>
      <c r="H17" s="154">
        <f t="shared" si="5"/>
        <v>66666.666666666672</v>
      </c>
      <c r="I17" s="66">
        <f t="shared" si="6"/>
        <v>66666.666666666672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4"/>
        <v>0.33333333333333331</v>
      </c>
      <c r="O17" s="217">
        <f t="shared" si="3"/>
        <v>66666.666666666672</v>
      </c>
      <c r="P17" s="27" t="s">
        <v>196</v>
      </c>
      <c r="Q17" s="39">
        <f t="shared" si="8"/>
        <v>50000</v>
      </c>
      <c r="R17" s="39">
        <f t="shared" si="9"/>
        <v>50000</v>
      </c>
      <c r="S17" s="39">
        <f t="shared" si="10"/>
        <v>50000</v>
      </c>
      <c r="T17" s="39">
        <f t="shared" si="11"/>
        <v>50000</v>
      </c>
      <c r="U17" s="39">
        <f t="shared" si="12"/>
        <v>50000</v>
      </c>
      <c r="V17" s="39">
        <f t="shared" si="13"/>
        <v>50000</v>
      </c>
      <c r="W17" s="39">
        <f t="shared" si="14"/>
        <v>50000</v>
      </c>
      <c r="X17" s="39">
        <f t="shared" si="15"/>
        <v>50000</v>
      </c>
      <c r="Y17" s="217">
        <f t="shared" si="4"/>
        <v>0</v>
      </c>
      <c r="Z17" s="217" t="str">
        <f t="shared" si="7"/>
        <v>T12</v>
      </c>
      <c r="AA17" s="218">
        <f t="shared" si="16"/>
        <v>0</v>
      </c>
      <c r="AB17" s="218">
        <f t="shared" si="17"/>
        <v>0</v>
      </c>
      <c r="AC17" s="218">
        <f t="shared" si="18"/>
        <v>0</v>
      </c>
      <c r="AD17" s="218">
        <f t="shared" si="19"/>
        <v>0</v>
      </c>
      <c r="AE17" s="218">
        <f t="shared" si="20"/>
        <v>0</v>
      </c>
      <c r="AF17" s="218">
        <f t="shared" si="21"/>
        <v>0</v>
      </c>
      <c r="AG17" s="218">
        <f t="shared" si="22"/>
        <v>0</v>
      </c>
      <c r="AH17" s="218">
        <f t="shared" si="23"/>
        <v>0</v>
      </c>
    </row>
    <row r="18" spans="1:34" s="3" customFormat="1" ht="18" customHeight="1">
      <c r="A18" s="305" t="s">
        <v>83</v>
      </c>
      <c r="B18" s="306">
        <v>20</v>
      </c>
      <c r="C18" s="306">
        <v>35</v>
      </c>
      <c r="D18" s="306"/>
      <c r="E18" s="306" t="s">
        <v>197</v>
      </c>
      <c r="F18" s="314">
        <v>0</v>
      </c>
      <c r="G18" s="154">
        <f t="shared" si="0"/>
        <v>0</v>
      </c>
      <c r="H18" s="154">
        <f t="shared" si="5"/>
        <v>50000</v>
      </c>
      <c r="I18" s="66">
        <f t="shared" si="6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4"/>
        <v>0</v>
      </c>
      <c r="O18" s="217">
        <f t="shared" si="3"/>
        <v>50000</v>
      </c>
      <c r="P18" s="27" t="s">
        <v>197</v>
      </c>
      <c r="Q18" s="39">
        <f t="shared" si="8"/>
        <v>50000</v>
      </c>
      <c r="R18" s="39">
        <f t="shared" si="9"/>
        <v>50000</v>
      </c>
      <c r="S18" s="39">
        <f t="shared" si="10"/>
        <v>50000</v>
      </c>
      <c r="T18" s="39">
        <f t="shared" si="11"/>
        <v>50000</v>
      </c>
      <c r="U18" s="39">
        <f t="shared" si="12"/>
        <v>50000</v>
      </c>
      <c r="V18" s="39">
        <f t="shared" si="13"/>
        <v>50000</v>
      </c>
      <c r="W18" s="39">
        <f t="shared" si="14"/>
        <v>50000</v>
      </c>
      <c r="X18" s="39">
        <f t="shared" si="15"/>
        <v>50000</v>
      </c>
      <c r="Y18" s="217">
        <f t="shared" si="4"/>
        <v>3</v>
      </c>
      <c r="Z18" s="217" t="str">
        <f t="shared" si="7"/>
        <v>T13</v>
      </c>
      <c r="AA18" s="218">
        <f t="shared" si="16"/>
        <v>0</v>
      </c>
      <c r="AB18" s="218">
        <f t="shared" si="17"/>
        <v>0</v>
      </c>
      <c r="AC18" s="218">
        <f t="shared" si="18"/>
        <v>0</v>
      </c>
      <c r="AD18" s="218">
        <f t="shared" si="19"/>
        <v>0</v>
      </c>
      <c r="AE18" s="218">
        <f t="shared" si="20"/>
        <v>0</v>
      </c>
      <c r="AF18" s="218">
        <f t="shared" si="21"/>
        <v>0</v>
      </c>
      <c r="AG18" s="218">
        <f t="shared" si="22"/>
        <v>0</v>
      </c>
      <c r="AH18" s="218">
        <f t="shared" si="23"/>
        <v>0</v>
      </c>
    </row>
    <row r="19" spans="1:34" s="3" customFormat="1" ht="18" customHeight="1">
      <c r="A19" s="305" t="s">
        <v>85</v>
      </c>
      <c r="B19" s="306">
        <v>20</v>
      </c>
      <c r="C19" s="306">
        <v>33</v>
      </c>
      <c r="D19" s="306"/>
      <c r="E19" s="306" t="s">
        <v>197</v>
      </c>
      <c r="F19" s="314">
        <v>0</v>
      </c>
      <c r="G19" s="154">
        <f t="shared" si="0"/>
        <v>0</v>
      </c>
      <c r="H19" s="154">
        <f t="shared" si="5"/>
        <v>50000</v>
      </c>
      <c r="I19" s="66">
        <f t="shared" si="6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4"/>
        <v>0</v>
      </c>
      <c r="O19" s="217">
        <f t="shared" si="3"/>
        <v>50000</v>
      </c>
      <c r="P19" s="27" t="s">
        <v>158</v>
      </c>
      <c r="Q19" s="39">
        <f t="shared" si="8"/>
        <v>50000</v>
      </c>
      <c r="R19" s="39">
        <f t="shared" si="9"/>
        <v>50000</v>
      </c>
      <c r="S19" s="39">
        <f t="shared" si="10"/>
        <v>50000</v>
      </c>
      <c r="T19" s="39">
        <f t="shared" si="11"/>
        <v>50000</v>
      </c>
      <c r="U19" s="39">
        <f t="shared" si="12"/>
        <v>50000</v>
      </c>
      <c r="V19" s="39">
        <f t="shared" si="13"/>
        <v>50000</v>
      </c>
      <c r="W19" s="39">
        <f t="shared" si="14"/>
        <v>50000</v>
      </c>
      <c r="X19" s="39">
        <f t="shared" si="15"/>
        <v>50000</v>
      </c>
      <c r="Y19" s="217">
        <f t="shared" si="4"/>
        <v>0</v>
      </c>
      <c r="Z19" s="217" t="str">
        <f t="shared" si="7"/>
        <v>T14</v>
      </c>
      <c r="AA19" s="218">
        <f t="shared" si="16"/>
        <v>0</v>
      </c>
      <c r="AB19" s="218">
        <f t="shared" si="17"/>
        <v>0</v>
      </c>
      <c r="AC19" s="218">
        <f t="shared" si="18"/>
        <v>0</v>
      </c>
      <c r="AD19" s="218">
        <f t="shared" si="19"/>
        <v>0</v>
      </c>
      <c r="AE19" s="218">
        <f t="shared" si="20"/>
        <v>0</v>
      </c>
      <c r="AF19" s="218">
        <f t="shared" si="21"/>
        <v>0</v>
      </c>
      <c r="AG19" s="218">
        <f t="shared" si="22"/>
        <v>0</v>
      </c>
      <c r="AH19" s="218">
        <f t="shared" si="23"/>
        <v>0</v>
      </c>
    </row>
    <row r="20" spans="1:34" s="3" customFormat="1" ht="18" customHeight="1">
      <c r="A20" s="305" t="s">
        <v>97</v>
      </c>
      <c r="B20" s="306">
        <v>20</v>
      </c>
      <c r="C20" s="306">
        <v>33</v>
      </c>
      <c r="D20" s="306"/>
      <c r="E20" s="306" t="s">
        <v>197</v>
      </c>
      <c r="F20" s="314">
        <v>0</v>
      </c>
      <c r="G20" s="154">
        <f t="shared" si="0"/>
        <v>0</v>
      </c>
      <c r="H20" s="154">
        <f t="shared" si="5"/>
        <v>50000</v>
      </c>
      <c r="I20" s="66">
        <f t="shared" si="6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4"/>
        <v>0</v>
      </c>
      <c r="O20" s="217">
        <f t="shared" si="3"/>
        <v>50000</v>
      </c>
      <c r="P20" s="27" t="s">
        <v>198</v>
      </c>
      <c r="Q20" s="39">
        <f t="shared" si="8"/>
        <v>50000</v>
      </c>
      <c r="R20" s="39">
        <f t="shared" si="9"/>
        <v>50000</v>
      </c>
      <c r="S20" s="39">
        <f t="shared" si="10"/>
        <v>50000</v>
      </c>
      <c r="T20" s="39">
        <f t="shared" si="11"/>
        <v>50000</v>
      </c>
      <c r="U20" s="39">
        <f t="shared" si="12"/>
        <v>50000</v>
      </c>
      <c r="V20" s="39">
        <f t="shared" si="13"/>
        <v>50000</v>
      </c>
      <c r="W20" s="39">
        <f t="shared" si="14"/>
        <v>50000</v>
      </c>
      <c r="X20" s="39">
        <f t="shared" si="15"/>
        <v>50000</v>
      </c>
      <c r="Y20" s="217">
        <f t="shared" si="4"/>
        <v>0</v>
      </c>
      <c r="Z20" s="217" t="str">
        <f t="shared" si="7"/>
        <v>T15</v>
      </c>
      <c r="AA20" s="218">
        <f t="shared" si="16"/>
        <v>0</v>
      </c>
      <c r="AB20" s="218">
        <f t="shared" si="17"/>
        <v>0</v>
      </c>
      <c r="AC20" s="218">
        <f t="shared" si="18"/>
        <v>0</v>
      </c>
      <c r="AD20" s="218">
        <f t="shared" si="19"/>
        <v>0</v>
      </c>
      <c r="AE20" s="218">
        <f t="shared" si="20"/>
        <v>0</v>
      </c>
      <c r="AF20" s="218">
        <f t="shared" si="21"/>
        <v>0</v>
      </c>
      <c r="AG20" s="218">
        <f t="shared" si="22"/>
        <v>0</v>
      </c>
      <c r="AH20" s="218">
        <f t="shared" si="23"/>
        <v>0</v>
      </c>
    </row>
    <row r="21" spans="1:34" s="3" customFormat="1" ht="18" customHeight="1">
      <c r="A21" s="305" t="s">
        <v>73</v>
      </c>
      <c r="B21" s="306">
        <v>19</v>
      </c>
      <c r="C21" s="306">
        <v>42</v>
      </c>
      <c r="D21" s="306"/>
      <c r="E21" s="306">
        <v>16</v>
      </c>
      <c r="F21" s="314">
        <v>0</v>
      </c>
      <c r="G21" s="154">
        <f t="shared" si="0"/>
        <v>0</v>
      </c>
      <c r="H21" s="154">
        <f t="shared" si="5"/>
        <v>50000</v>
      </c>
      <c r="I21" s="66">
        <f t="shared" si="6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4"/>
        <v>0</v>
      </c>
      <c r="O21" s="217">
        <f t="shared" si="3"/>
        <v>50000</v>
      </c>
      <c r="P21" s="27" t="s">
        <v>186</v>
      </c>
      <c r="Q21" s="39">
        <f t="shared" si="8"/>
        <v>50000</v>
      </c>
      <c r="R21" s="39">
        <f t="shared" si="9"/>
        <v>50000</v>
      </c>
      <c r="S21" s="39">
        <f t="shared" si="10"/>
        <v>50000</v>
      </c>
      <c r="T21" s="39">
        <f t="shared" si="11"/>
        <v>50000</v>
      </c>
      <c r="U21" s="39">
        <f t="shared" si="12"/>
        <v>50000</v>
      </c>
      <c r="V21" s="39">
        <f t="shared" si="13"/>
        <v>50000</v>
      </c>
      <c r="W21" s="39">
        <f t="shared" si="14"/>
        <v>50000</v>
      </c>
      <c r="X21" s="39">
        <f t="shared" si="15"/>
        <v>50000</v>
      </c>
      <c r="Y21" s="217">
        <f t="shared" si="4"/>
        <v>0</v>
      </c>
      <c r="Z21" s="217" t="str">
        <f t="shared" si="7"/>
        <v>T16</v>
      </c>
      <c r="AA21" s="218">
        <f t="shared" si="16"/>
        <v>0</v>
      </c>
      <c r="AB21" s="218">
        <f t="shared" si="17"/>
        <v>0</v>
      </c>
      <c r="AC21" s="218">
        <f t="shared" si="18"/>
        <v>0</v>
      </c>
      <c r="AD21" s="218">
        <f t="shared" si="19"/>
        <v>0</v>
      </c>
      <c r="AE21" s="218">
        <f t="shared" si="20"/>
        <v>0</v>
      </c>
      <c r="AF21" s="218">
        <f t="shared" si="21"/>
        <v>0</v>
      </c>
      <c r="AG21" s="218">
        <f t="shared" si="22"/>
        <v>0</v>
      </c>
      <c r="AH21" s="218">
        <f t="shared" si="23"/>
        <v>0</v>
      </c>
    </row>
    <row r="22" spans="1:34" s="27" customFormat="1" ht="18" customHeight="1">
      <c r="A22" s="305" t="s">
        <v>82</v>
      </c>
      <c r="B22" s="306">
        <v>15</v>
      </c>
      <c r="C22" s="306">
        <v>37</v>
      </c>
      <c r="D22" s="306"/>
      <c r="E22" s="306">
        <v>17</v>
      </c>
      <c r="F22" s="314">
        <v>0</v>
      </c>
      <c r="G22" s="154">
        <f t="shared" si="0"/>
        <v>0</v>
      </c>
      <c r="H22" s="154">
        <f t="shared" si="5"/>
        <v>50000</v>
      </c>
      <c r="I22" s="66">
        <f t="shared" si="6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4"/>
        <v>0</v>
      </c>
      <c r="O22" s="217">
        <f t="shared" si="3"/>
        <v>50000</v>
      </c>
      <c r="P22" s="27" t="s">
        <v>199</v>
      </c>
      <c r="Q22" s="39">
        <f t="shared" si="8"/>
        <v>50000</v>
      </c>
      <c r="R22" s="39">
        <f t="shared" si="9"/>
        <v>50000</v>
      </c>
      <c r="S22" s="39">
        <f t="shared" si="10"/>
        <v>50000</v>
      </c>
      <c r="T22" s="39">
        <f t="shared" si="11"/>
        <v>50000</v>
      </c>
      <c r="U22" s="39">
        <f t="shared" si="12"/>
        <v>50000</v>
      </c>
      <c r="V22" s="39">
        <f t="shared" si="13"/>
        <v>50000</v>
      </c>
      <c r="W22" s="39">
        <f t="shared" si="14"/>
        <v>50000</v>
      </c>
      <c r="X22" s="39">
        <f t="shared" si="15"/>
        <v>44444.444444444445</v>
      </c>
      <c r="Y22" s="217">
        <f t="shared" si="4"/>
        <v>0</v>
      </c>
      <c r="Z22" s="217" t="str">
        <f t="shared" si="7"/>
        <v>T17</v>
      </c>
      <c r="AA22" s="218">
        <f t="shared" si="16"/>
        <v>0</v>
      </c>
      <c r="AB22" s="218">
        <f t="shared" si="17"/>
        <v>0</v>
      </c>
      <c r="AC22" s="218">
        <f t="shared" si="18"/>
        <v>0</v>
      </c>
      <c r="AD22" s="218">
        <f t="shared" si="19"/>
        <v>0</v>
      </c>
      <c r="AE22" s="218">
        <f t="shared" si="20"/>
        <v>0</v>
      </c>
      <c r="AF22" s="218">
        <f t="shared" si="21"/>
        <v>0</v>
      </c>
      <c r="AG22" s="218">
        <f t="shared" si="22"/>
        <v>0</v>
      </c>
      <c r="AH22" s="218">
        <f t="shared" si="23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ref="F23:F29" si="25">N23</f>
        <v>0</v>
      </c>
      <c r="G23" s="154">
        <f t="shared" si="0"/>
        <v>0</v>
      </c>
      <c r="H23" s="154">
        <f t="shared" si="5"/>
        <v>0</v>
      </c>
      <c r="I23" s="66">
        <f t="shared" si="6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4"/>
        <v>0</v>
      </c>
      <c r="O23" s="217">
        <f t="shared" si="3"/>
        <v>0</v>
      </c>
      <c r="P23" s="27" t="s">
        <v>191</v>
      </c>
      <c r="Q23" s="39">
        <f t="shared" si="8"/>
        <v>50000</v>
      </c>
      <c r="R23" s="39">
        <f t="shared" si="9"/>
        <v>50000</v>
      </c>
      <c r="S23" s="39">
        <f t="shared" si="10"/>
        <v>50000</v>
      </c>
      <c r="T23" s="39">
        <f t="shared" si="11"/>
        <v>50000</v>
      </c>
      <c r="U23" s="39">
        <f t="shared" si="12"/>
        <v>50000</v>
      </c>
      <c r="V23" s="39">
        <f t="shared" si="13"/>
        <v>50000</v>
      </c>
      <c r="W23" s="39">
        <f t="shared" si="14"/>
        <v>43750</v>
      </c>
      <c r="X23" s="39">
        <f t="shared" si="15"/>
        <v>38888.888888888891</v>
      </c>
      <c r="Y23" s="217">
        <f t="shared" si="4"/>
        <v>0</v>
      </c>
      <c r="Z23" s="217" t="str">
        <f t="shared" si="7"/>
        <v>T18</v>
      </c>
      <c r="AA23" s="218">
        <f t="shared" si="16"/>
        <v>0</v>
      </c>
      <c r="AB23" s="218">
        <f t="shared" si="17"/>
        <v>0</v>
      </c>
      <c r="AC23" s="218">
        <f t="shared" si="18"/>
        <v>0</v>
      </c>
      <c r="AD23" s="218">
        <f t="shared" si="19"/>
        <v>0</v>
      </c>
      <c r="AE23" s="218">
        <f t="shared" si="20"/>
        <v>0</v>
      </c>
      <c r="AF23" s="218">
        <f t="shared" si="21"/>
        <v>0</v>
      </c>
      <c r="AG23" s="218">
        <f t="shared" si="22"/>
        <v>0</v>
      </c>
      <c r="AH23" s="218">
        <f t="shared" si="23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25"/>
        <v>0</v>
      </c>
      <c r="G24" s="154">
        <f t="shared" si="0"/>
        <v>0</v>
      </c>
      <c r="H24" s="154">
        <f t="shared" si="5"/>
        <v>0</v>
      </c>
      <c r="I24" s="66">
        <f t="shared" si="6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4"/>
        <v>0</v>
      </c>
      <c r="O24" s="217">
        <f t="shared" si="3"/>
        <v>0</v>
      </c>
      <c r="P24" s="27" t="s">
        <v>192</v>
      </c>
      <c r="Q24" s="39">
        <f t="shared" si="8"/>
        <v>50000</v>
      </c>
      <c r="R24" s="39">
        <f t="shared" si="9"/>
        <v>50000</v>
      </c>
      <c r="S24" s="39">
        <f t="shared" si="10"/>
        <v>50000</v>
      </c>
      <c r="T24" s="39">
        <f t="shared" si="11"/>
        <v>50000</v>
      </c>
      <c r="U24" s="39">
        <f t="shared" si="12"/>
        <v>50000</v>
      </c>
      <c r="V24" s="39">
        <f t="shared" si="13"/>
        <v>42857.142857142855</v>
      </c>
      <c r="W24" s="39">
        <f t="shared" si="14"/>
        <v>37500</v>
      </c>
      <c r="X24" s="39">
        <f t="shared" si="15"/>
        <v>33333.333333333336</v>
      </c>
      <c r="Y24" s="217">
        <f t="shared" si="4"/>
        <v>0</v>
      </c>
      <c r="Z24" s="217" t="str">
        <f t="shared" si="7"/>
        <v>T19</v>
      </c>
      <c r="AA24" s="218">
        <f t="shared" si="16"/>
        <v>0</v>
      </c>
      <c r="AB24" s="218">
        <f t="shared" si="17"/>
        <v>0</v>
      </c>
      <c r="AC24" s="218">
        <f t="shared" si="18"/>
        <v>0</v>
      </c>
      <c r="AD24" s="218">
        <f t="shared" si="19"/>
        <v>0</v>
      </c>
      <c r="AE24" s="218">
        <f t="shared" si="20"/>
        <v>0</v>
      </c>
      <c r="AF24" s="218">
        <f t="shared" si="21"/>
        <v>0</v>
      </c>
      <c r="AG24" s="218">
        <f t="shared" si="22"/>
        <v>0</v>
      </c>
      <c r="AH24" s="218">
        <f t="shared" si="23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25"/>
        <v>0</v>
      </c>
      <c r="G25" s="154">
        <f t="shared" si="0"/>
        <v>0</v>
      </c>
      <c r="H25" s="154">
        <f t="shared" si="5"/>
        <v>0</v>
      </c>
      <c r="I25" s="66">
        <f t="shared" si="6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4"/>
        <v>0</v>
      </c>
      <c r="O25" s="217">
        <f t="shared" si="3"/>
        <v>0</v>
      </c>
      <c r="P25" s="27" t="s">
        <v>193</v>
      </c>
      <c r="Q25" s="39">
        <f t="shared" si="8"/>
        <v>50000</v>
      </c>
      <c r="R25" s="39">
        <f t="shared" si="9"/>
        <v>50000</v>
      </c>
      <c r="S25" s="39">
        <f t="shared" si="10"/>
        <v>50000</v>
      </c>
      <c r="T25" s="39">
        <f t="shared" si="11"/>
        <v>50000</v>
      </c>
      <c r="U25" s="39">
        <f t="shared" si="12"/>
        <v>41666.666666666664</v>
      </c>
      <c r="V25" s="39">
        <f t="shared" si="13"/>
        <v>35714.285714285717</v>
      </c>
      <c r="W25" s="39">
        <f t="shared" si="14"/>
        <v>31250</v>
      </c>
      <c r="X25" s="39">
        <f t="shared" si="15"/>
        <v>27777.777777777777</v>
      </c>
      <c r="Y25" s="217">
        <f t="shared" si="4"/>
        <v>0</v>
      </c>
      <c r="Z25" s="217" t="str">
        <f t="shared" si="7"/>
        <v>T20</v>
      </c>
      <c r="AA25" s="218">
        <f t="shared" si="16"/>
        <v>0</v>
      </c>
      <c r="AB25" s="218">
        <f t="shared" si="17"/>
        <v>0</v>
      </c>
      <c r="AC25" s="218">
        <f t="shared" si="18"/>
        <v>0</v>
      </c>
      <c r="AD25" s="218">
        <f t="shared" si="19"/>
        <v>0</v>
      </c>
      <c r="AE25" s="218">
        <f t="shared" si="20"/>
        <v>0</v>
      </c>
      <c r="AF25" s="218">
        <f t="shared" si="21"/>
        <v>0</v>
      </c>
      <c r="AG25" s="218">
        <f t="shared" si="22"/>
        <v>0</v>
      </c>
      <c r="AH25" s="218">
        <f t="shared" si="23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25"/>
        <v>0</v>
      </c>
      <c r="G26" s="154">
        <f t="shared" si="0"/>
        <v>0</v>
      </c>
      <c r="H26" s="154">
        <f t="shared" si="5"/>
        <v>0</v>
      </c>
      <c r="I26" s="66">
        <f t="shared" si="6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4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8"/>
        <v>50000</v>
      </c>
      <c r="R26" s="39">
        <f t="shared" si="9"/>
        <v>50000</v>
      </c>
      <c r="S26" s="39">
        <f t="shared" si="10"/>
        <v>50000</v>
      </c>
      <c r="T26" s="39">
        <f t="shared" si="11"/>
        <v>40000</v>
      </c>
      <c r="U26" s="39">
        <f t="shared" si="12"/>
        <v>33333.333333333336</v>
      </c>
      <c r="V26" s="39">
        <f t="shared" si="13"/>
        <v>28571.428571428572</v>
      </c>
      <c r="W26" s="39">
        <f t="shared" si="14"/>
        <v>25000</v>
      </c>
      <c r="X26" s="39">
        <f t="shared" si="15"/>
        <v>22222.222222222223</v>
      </c>
      <c r="Y26" s="217">
        <f t="shared" si="4"/>
        <v>0</v>
      </c>
      <c r="Z26" s="217" t="str">
        <f t="shared" si="7"/>
        <v>T21</v>
      </c>
      <c r="AA26" s="218">
        <f t="shared" si="16"/>
        <v>0</v>
      </c>
      <c r="AB26" s="218">
        <f t="shared" si="17"/>
        <v>0</v>
      </c>
      <c r="AC26" s="218">
        <f t="shared" si="18"/>
        <v>0</v>
      </c>
      <c r="AD26" s="218">
        <f t="shared" si="19"/>
        <v>0</v>
      </c>
      <c r="AE26" s="218">
        <f t="shared" si="20"/>
        <v>0</v>
      </c>
      <c r="AF26" s="218">
        <f t="shared" si="21"/>
        <v>0</v>
      </c>
      <c r="AG26" s="218">
        <f t="shared" si="22"/>
        <v>0</v>
      </c>
      <c r="AH26" s="218">
        <f t="shared" si="23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25"/>
        <v>0</v>
      </c>
      <c r="G27" s="154">
        <f t="shared" si="0"/>
        <v>0</v>
      </c>
      <c r="H27" s="154">
        <f t="shared" si="5"/>
        <v>0</v>
      </c>
      <c r="I27" s="66">
        <f t="shared" si="6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4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8"/>
        <v>50000</v>
      </c>
      <c r="R27" s="39">
        <f t="shared" si="9"/>
        <v>50000</v>
      </c>
      <c r="S27" s="39">
        <f t="shared" si="10"/>
        <v>37500</v>
      </c>
      <c r="T27" s="39">
        <f t="shared" si="11"/>
        <v>30000</v>
      </c>
      <c r="U27" s="39">
        <f t="shared" si="12"/>
        <v>25000</v>
      </c>
      <c r="V27" s="39">
        <f t="shared" si="13"/>
        <v>21428.571428571428</v>
      </c>
      <c r="W27" s="39">
        <f t="shared" si="14"/>
        <v>18750</v>
      </c>
      <c r="X27" s="39">
        <f t="shared" si="15"/>
        <v>16666.666666666668</v>
      </c>
      <c r="Y27" s="217">
        <f t="shared" si="4"/>
        <v>0</v>
      </c>
      <c r="Z27" s="217" t="str">
        <f t="shared" si="7"/>
        <v>T22</v>
      </c>
      <c r="AA27" s="218">
        <f t="shared" si="16"/>
        <v>0</v>
      </c>
      <c r="AB27" s="218">
        <f t="shared" si="17"/>
        <v>0</v>
      </c>
      <c r="AC27" s="218">
        <f t="shared" si="18"/>
        <v>0</v>
      </c>
      <c r="AD27" s="218">
        <f t="shared" si="19"/>
        <v>0</v>
      </c>
      <c r="AE27" s="218">
        <f t="shared" si="20"/>
        <v>0</v>
      </c>
      <c r="AF27" s="218">
        <f t="shared" si="21"/>
        <v>0</v>
      </c>
      <c r="AG27" s="218">
        <f t="shared" si="22"/>
        <v>0</v>
      </c>
      <c r="AH27" s="218">
        <f t="shared" si="23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25"/>
        <v>0</v>
      </c>
      <c r="G28" s="154">
        <f t="shared" si="0"/>
        <v>0</v>
      </c>
      <c r="H28" s="154">
        <f t="shared" si="5"/>
        <v>0</v>
      </c>
      <c r="I28" s="66">
        <f t="shared" si="6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4"/>
        <v>0</v>
      </c>
      <c r="O28" s="217">
        <f t="shared" si="26"/>
        <v>0</v>
      </c>
      <c r="P28" s="27" t="s">
        <v>202</v>
      </c>
      <c r="Q28" s="39">
        <f t="shared" si="8"/>
        <v>50000</v>
      </c>
      <c r="R28" s="39">
        <f t="shared" si="9"/>
        <v>33333.333333333336</v>
      </c>
      <c r="S28" s="39">
        <f t="shared" si="10"/>
        <v>25000</v>
      </c>
      <c r="T28" s="39">
        <f t="shared" si="11"/>
        <v>20000</v>
      </c>
      <c r="U28" s="39">
        <f t="shared" si="12"/>
        <v>16666.666666666668</v>
      </c>
      <c r="V28" s="39">
        <f t="shared" si="13"/>
        <v>14285.714285714286</v>
      </c>
      <c r="W28" s="39">
        <f t="shared" si="14"/>
        <v>12500</v>
      </c>
      <c r="X28" s="39">
        <f t="shared" si="15"/>
        <v>11111.111111111111</v>
      </c>
      <c r="Y28" s="217">
        <f t="shared" si="4"/>
        <v>0</v>
      </c>
      <c r="Z28" s="217" t="str">
        <f t="shared" si="7"/>
        <v>T23</v>
      </c>
      <c r="AA28" s="218">
        <f t="shared" si="16"/>
        <v>0</v>
      </c>
      <c r="AB28" s="218">
        <f t="shared" si="17"/>
        <v>0</v>
      </c>
      <c r="AC28" s="218">
        <f t="shared" si="18"/>
        <v>0</v>
      </c>
      <c r="AD28" s="218">
        <f t="shared" si="19"/>
        <v>0</v>
      </c>
      <c r="AE28" s="218">
        <f t="shared" si="20"/>
        <v>0</v>
      </c>
      <c r="AF28" s="218">
        <f t="shared" si="21"/>
        <v>0</v>
      </c>
      <c r="AG28" s="218">
        <f t="shared" si="22"/>
        <v>0</v>
      </c>
      <c r="AH28" s="218">
        <f t="shared" si="23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25"/>
        <v>0</v>
      </c>
      <c r="G29" s="154">
        <f t="shared" si="0"/>
        <v>0</v>
      </c>
      <c r="H29" s="154">
        <f t="shared" si="5"/>
        <v>0</v>
      </c>
      <c r="I29" s="66">
        <f t="shared" si="6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4"/>
        <v>0</v>
      </c>
      <c r="O29" s="217">
        <f t="shared" si="26"/>
        <v>0</v>
      </c>
      <c r="P29" s="27" t="s">
        <v>203</v>
      </c>
      <c r="Q29" s="39">
        <f t="shared" si="8"/>
        <v>25000</v>
      </c>
      <c r="R29" s="39">
        <f t="shared" si="9"/>
        <v>16666.666666666668</v>
      </c>
      <c r="S29" s="39">
        <f t="shared" si="10"/>
        <v>12500</v>
      </c>
      <c r="T29" s="39">
        <f t="shared" si="11"/>
        <v>10000</v>
      </c>
      <c r="U29" s="39">
        <f t="shared" si="12"/>
        <v>8333.3333333333339</v>
      </c>
      <c r="V29" s="39">
        <f t="shared" si="13"/>
        <v>7142.8571428571431</v>
      </c>
      <c r="W29" s="39">
        <f t="shared" si="14"/>
        <v>6250</v>
      </c>
      <c r="X29" s="39">
        <f t="shared" si="15"/>
        <v>5555.5555555555557</v>
      </c>
      <c r="Y29" s="217">
        <f t="shared" si="4"/>
        <v>0</v>
      </c>
      <c r="Z29" s="217" t="str">
        <f t="shared" si="7"/>
        <v>T24</v>
      </c>
      <c r="AA29" s="218">
        <f t="shared" si="16"/>
        <v>0</v>
      </c>
      <c r="AB29" s="218">
        <f t="shared" si="17"/>
        <v>0</v>
      </c>
      <c r="AC29" s="218">
        <f t="shared" si="18"/>
        <v>0</v>
      </c>
      <c r="AD29" s="218">
        <f t="shared" si="19"/>
        <v>0</v>
      </c>
      <c r="AE29" s="218">
        <f t="shared" si="20"/>
        <v>0</v>
      </c>
      <c r="AF29" s="218">
        <f t="shared" si="21"/>
        <v>0</v>
      </c>
      <c r="AG29" s="218">
        <f t="shared" si="22"/>
        <v>0</v>
      </c>
      <c r="AH29" s="218">
        <f t="shared" si="23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04"/>
  <sheetViews>
    <sheetView workbookViewId="0">
      <selection activeCell="C26" sqref="C26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Ryder Cup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45197</v>
      </c>
      <c r="B3" s="361">
        <v>14</v>
      </c>
      <c r="C3" s="361"/>
      <c r="D3" s="361"/>
      <c r="E3" s="362" t="str">
        <f>AO3</f>
        <v>Stableford</v>
      </c>
      <c r="F3" s="362"/>
      <c r="G3" s="362"/>
      <c r="H3" s="368" t="str">
        <f>AP3</f>
        <v>Ådalen - Skoven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45197</v>
      </c>
      <c r="AL3" s="85">
        <v>0.66666666666666696</v>
      </c>
      <c r="AM3" s="88">
        <v>5000000</v>
      </c>
      <c r="AN3" s="87" t="s">
        <v>70</v>
      </c>
      <c r="AO3" s="86" t="s">
        <v>243</v>
      </c>
      <c r="AP3" s="89" t="s">
        <v>242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305" t="s">
        <v>77</v>
      </c>
      <c r="B6" s="306">
        <v>29</v>
      </c>
      <c r="C6" s="306">
        <v>36</v>
      </c>
      <c r="D6" s="306"/>
      <c r="E6" s="306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305" t="s">
        <v>80</v>
      </c>
      <c r="B7" s="306">
        <v>29</v>
      </c>
      <c r="C7" s="306">
        <v>33</v>
      </c>
      <c r="D7" s="306"/>
      <c r="E7" s="306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305" t="s">
        <v>82</v>
      </c>
      <c r="B8" s="306">
        <v>27</v>
      </c>
      <c r="C8" s="306">
        <v>35</v>
      </c>
      <c r="D8" s="306"/>
      <c r="E8" s="306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305" t="s">
        <v>85</v>
      </c>
      <c r="B9" s="306">
        <v>25</v>
      </c>
      <c r="C9" s="306">
        <v>33</v>
      </c>
      <c r="D9" s="306"/>
      <c r="E9" s="306" t="s">
        <v>108</v>
      </c>
      <c r="F9" s="161">
        <f t="shared" si="5"/>
        <v>5.5</v>
      </c>
      <c r="G9" s="154">
        <f t="shared" si="0"/>
        <v>0</v>
      </c>
      <c r="H9" s="154">
        <f t="shared" si="6"/>
        <v>387500</v>
      </c>
      <c r="I9" s="66">
        <f t="shared" si="7"/>
        <v>387500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5.5</v>
      </c>
      <c r="O9" s="217">
        <f t="shared" si="3"/>
        <v>387500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4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305" t="s">
        <v>95</v>
      </c>
      <c r="B10" s="306">
        <v>25</v>
      </c>
      <c r="C10" s="306">
        <v>32</v>
      </c>
      <c r="D10" s="306"/>
      <c r="E10" s="306" t="s">
        <v>108</v>
      </c>
      <c r="F10" s="161">
        <f t="shared" si="5"/>
        <v>5.5</v>
      </c>
      <c r="G10" s="154">
        <f t="shared" si="0"/>
        <v>0</v>
      </c>
      <c r="H10" s="154">
        <f t="shared" si="6"/>
        <v>387500</v>
      </c>
      <c r="I10" s="66">
        <f t="shared" si="7"/>
        <v>387500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5.5</v>
      </c>
      <c r="O10" s="217">
        <f t="shared" si="3"/>
        <v>387500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305" t="s">
        <v>93</v>
      </c>
      <c r="B11" s="306">
        <v>25</v>
      </c>
      <c r="C11" s="306">
        <v>36</v>
      </c>
      <c r="D11" s="306"/>
      <c r="E11" s="306" t="s">
        <v>108</v>
      </c>
      <c r="F11" s="161">
        <f t="shared" si="5"/>
        <v>5.5</v>
      </c>
      <c r="G11" s="154">
        <f t="shared" si="0"/>
        <v>0</v>
      </c>
      <c r="H11" s="154">
        <f t="shared" si="6"/>
        <v>387500</v>
      </c>
      <c r="I11" s="66">
        <f t="shared" si="7"/>
        <v>387500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5.5</v>
      </c>
      <c r="O11" s="217">
        <f t="shared" si="3"/>
        <v>387500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305" t="s">
        <v>84</v>
      </c>
      <c r="B12" s="306">
        <v>25</v>
      </c>
      <c r="C12" s="306">
        <v>33</v>
      </c>
      <c r="D12" s="306"/>
      <c r="E12" s="306" t="s">
        <v>108</v>
      </c>
      <c r="F12" s="161">
        <f t="shared" si="5"/>
        <v>5.5</v>
      </c>
      <c r="G12" s="154">
        <f t="shared" si="0"/>
        <v>0</v>
      </c>
      <c r="H12" s="154">
        <f t="shared" si="6"/>
        <v>387500</v>
      </c>
      <c r="I12" s="66">
        <f t="shared" si="7"/>
        <v>387500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5.5</v>
      </c>
      <c r="O12" s="217">
        <f t="shared" si="3"/>
        <v>387500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305" t="s">
        <v>75</v>
      </c>
      <c r="B13" s="306">
        <v>24</v>
      </c>
      <c r="C13" s="306">
        <v>35</v>
      </c>
      <c r="D13" s="306"/>
      <c r="E13" s="306" t="s">
        <v>194</v>
      </c>
      <c r="F13" s="161">
        <f t="shared" si="5"/>
        <v>2</v>
      </c>
      <c r="G13" s="154">
        <f t="shared" si="0"/>
        <v>0</v>
      </c>
      <c r="H13" s="154">
        <f t="shared" si="6"/>
        <v>166666.66666666666</v>
      </c>
      <c r="I13" s="66">
        <f t="shared" si="7"/>
        <v>166666.66666666666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</v>
      </c>
      <c r="O13" s="217">
        <f t="shared" si="3"/>
        <v>166666.66666666666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3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305" t="s">
        <v>89</v>
      </c>
      <c r="B14" s="306">
        <v>24</v>
      </c>
      <c r="C14" s="306">
        <v>36</v>
      </c>
      <c r="D14" s="306"/>
      <c r="E14" s="306" t="s">
        <v>194</v>
      </c>
      <c r="F14" s="161">
        <f t="shared" si="5"/>
        <v>2</v>
      </c>
      <c r="G14" s="154">
        <f t="shared" si="0"/>
        <v>0</v>
      </c>
      <c r="H14" s="154">
        <f>O14</f>
        <v>166666.66666666666</v>
      </c>
      <c r="I14" s="66">
        <f t="shared" si="7"/>
        <v>166666.66666666666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166666.66666666666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305" t="s">
        <v>79</v>
      </c>
      <c r="B15" s="306">
        <v>24</v>
      </c>
      <c r="C15" s="306">
        <v>40</v>
      </c>
      <c r="D15" s="306"/>
      <c r="E15" s="306" t="s">
        <v>194</v>
      </c>
      <c r="F15" s="161">
        <f t="shared" si="5"/>
        <v>2</v>
      </c>
      <c r="G15" s="154">
        <f t="shared" si="0"/>
        <v>0</v>
      </c>
      <c r="H15" s="154">
        <f t="shared" si="6"/>
        <v>166666.66666666666</v>
      </c>
      <c r="I15" s="66">
        <f t="shared" si="7"/>
        <v>166666.66666666666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2</v>
      </c>
      <c r="O15" s="217">
        <f t="shared" si="3"/>
        <v>166666.66666666666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305" t="s">
        <v>90</v>
      </c>
      <c r="B16" s="306">
        <v>23</v>
      </c>
      <c r="C16" s="306">
        <v>37</v>
      </c>
      <c r="D16" s="306"/>
      <c r="E16" s="306" t="s">
        <v>195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6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305" t="s">
        <v>88</v>
      </c>
      <c r="B17" s="306">
        <v>23</v>
      </c>
      <c r="C17" s="306">
        <v>37</v>
      </c>
      <c r="D17" s="306"/>
      <c r="E17" s="306" t="s">
        <v>195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305" t="s">
        <v>83</v>
      </c>
      <c r="B18" s="306">
        <v>23</v>
      </c>
      <c r="C18" s="306">
        <v>35</v>
      </c>
      <c r="D18" s="306"/>
      <c r="E18" s="306" t="s">
        <v>195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305" t="s">
        <v>97</v>
      </c>
      <c r="B19" s="306">
        <v>23</v>
      </c>
      <c r="C19" s="306">
        <v>41</v>
      </c>
      <c r="D19" s="306"/>
      <c r="E19" s="306" t="s">
        <v>195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305" t="s">
        <v>94</v>
      </c>
      <c r="B20" s="306">
        <v>23</v>
      </c>
      <c r="C20" s="306">
        <v>41</v>
      </c>
      <c r="D20" s="306"/>
      <c r="E20" s="306" t="s">
        <v>195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305" t="s">
        <v>92</v>
      </c>
      <c r="B21" s="306">
        <v>23</v>
      </c>
      <c r="C21" s="306">
        <v>32</v>
      </c>
      <c r="D21" s="306"/>
      <c r="E21" s="306" t="s">
        <v>195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305" t="s">
        <v>73</v>
      </c>
      <c r="B22" s="306">
        <v>22</v>
      </c>
      <c r="C22" s="306">
        <v>33</v>
      </c>
      <c r="D22" s="306"/>
      <c r="E22" s="306" t="s">
        <v>199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2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305" t="s">
        <v>81</v>
      </c>
      <c r="B23" s="306">
        <v>22</v>
      </c>
      <c r="C23" s="306">
        <v>36</v>
      </c>
      <c r="D23" s="306"/>
      <c r="E23" s="306" t="s">
        <v>199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305" t="s">
        <v>76</v>
      </c>
      <c r="B24" s="306">
        <v>21</v>
      </c>
      <c r="C24" s="306">
        <v>40</v>
      </c>
      <c r="D24" s="306" t="s">
        <v>343</v>
      </c>
      <c r="E24" s="306" t="s">
        <v>192</v>
      </c>
      <c r="F24" s="161">
        <f t="shared" si="5"/>
        <v>0</v>
      </c>
      <c r="G24" s="154">
        <f t="shared" si="0"/>
        <v>300000</v>
      </c>
      <c r="H24" s="154">
        <f t="shared" si="6"/>
        <v>50000</v>
      </c>
      <c r="I24" s="66">
        <f t="shared" si="7"/>
        <v>350000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50000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2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305" t="s">
        <v>74</v>
      </c>
      <c r="B25" s="306">
        <v>21</v>
      </c>
      <c r="C25" s="306">
        <v>39</v>
      </c>
      <c r="D25" s="306"/>
      <c r="E25" s="306" t="s">
        <v>192</v>
      </c>
      <c r="F25" s="161">
        <f t="shared" si="5"/>
        <v>0</v>
      </c>
      <c r="G25" s="154">
        <f t="shared" si="0"/>
        <v>0</v>
      </c>
      <c r="H25" s="154">
        <f t="shared" si="6"/>
        <v>50000</v>
      </c>
      <c r="I25" s="66">
        <f t="shared" si="7"/>
        <v>50000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50000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04"/>
  <sheetViews>
    <sheetView workbookViewId="0">
      <selection activeCell="AK8" sqref="AK8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Westcoast Masters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45190</v>
      </c>
      <c r="B3" s="361" t="s">
        <v>338</v>
      </c>
      <c r="C3" s="361"/>
      <c r="D3" s="361"/>
      <c r="E3" s="362" t="str">
        <f>AO3</f>
        <v>Stableford</v>
      </c>
      <c r="F3" s="362"/>
      <c r="G3" s="362"/>
      <c r="H3" s="368" t="str">
        <f>AP3</f>
        <v>Sletten - Ådalen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45190</v>
      </c>
      <c r="AL3" s="85">
        <v>0.66666666666666696</v>
      </c>
      <c r="AM3" s="88">
        <v>5000000</v>
      </c>
      <c r="AN3" s="87" t="s">
        <v>53</v>
      </c>
      <c r="AO3" s="86" t="s">
        <v>243</v>
      </c>
      <c r="AP3" s="89" t="s">
        <v>241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80</v>
      </c>
      <c r="B6" s="57">
        <v>29</v>
      </c>
      <c r="C6" s="57">
        <v>37</v>
      </c>
      <c r="D6" s="57"/>
      <c r="E6" s="189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89</v>
      </c>
      <c r="B7" s="57">
        <v>27</v>
      </c>
      <c r="C7" s="57">
        <v>26</v>
      </c>
      <c r="D7" s="57"/>
      <c r="E7" s="189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73</v>
      </c>
      <c r="B8" s="57">
        <v>26</v>
      </c>
      <c r="C8" s="57">
        <v>32</v>
      </c>
      <c r="D8" s="57"/>
      <c r="E8" s="189" t="s">
        <v>149</v>
      </c>
      <c r="F8" s="161">
        <f t="shared" si="5"/>
        <v>6.5</v>
      </c>
      <c r="G8" s="154">
        <f t="shared" si="0"/>
        <v>0</v>
      </c>
      <c r="H8" s="154">
        <f t="shared" si="6"/>
        <v>475000</v>
      </c>
      <c r="I8" s="66">
        <f t="shared" si="7"/>
        <v>475000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6.5</v>
      </c>
      <c r="O8" s="217">
        <f t="shared" si="3"/>
        <v>475000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4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75</v>
      </c>
      <c r="B9" s="57">
        <v>26</v>
      </c>
      <c r="C9" s="57">
        <v>37</v>
      </c>
      <c r="D9" s="57" t="s">
        <v>339</v>
      </c>
      <c r="E9" s="189" t="s">
        <v>149</v>
      </c>
      <c r="F9" s="161">
        <f t="shared" si="5"/>
        <v>6.5</v>
      </c>
      <c r="G9" s="154">
        <f t="shared" si="0"/>
        <v>300000</v>
      </c>
      <c r="H9" s="154">
        <f t="shared" si="6"/>
        <v>475000</v>
      </c>
      <c r="I9" s="66">
        <f t="shared" si="7"/>
        <v>775000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6.5</v>
      </c>
      <c r="O9" s="217">
        <f t="shared" si="3"/>
        <v>475000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84</v>
      </c>
      <c r="B10" s="57">
        <v>26</v>
      </c>
      <c r="C10" s="57">
        <v>35</v>
      </c>
      <c r="D10" s="57"/>
      <c r="E10" s="189" t="s">
        <v>149</v>
      </c>
      <c r="F10" s="161">
        <f t="shared" si="5"/>
        <v>6.5</v>
      </c>
      <c r="G10" s="154">
        <f t="shared" si="0"/>
        <v>0</v>
      </c>
      <c r="H10" s="154">
        <f t="shared" si="6"/>
        <v>475000</v>
      </c>
      <c r="I10" s="66">
        <f t="shared" si="7"/>
        <v>475000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6.5</v>
      </c>
      <c r="O10" s="217">
        <f t="shared" si="3"/>
        <v>475000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81</v>
      </c>
      <c r="B11" s="57">
        <v>26</v>
      </c>
      <c r="C11" s="57">
        <v>33</v>
      </c>
      <c r="D11" s="57"/>
      <c r="E11" s="189" t="s">
        <v>149</v>
      </c>
      <c r="F11" s="161">
        <f t="shared" si="5"/>
        <v>6.5</v>
      </c>
      <c r="G11" s="154">
        <f t="shared" si="0"/>
        <v>0</v>
      </c>
      <c r="H11" s="154">
        <f t="shared" si="6"/>
        <v>475000</v>
      </c>
      <c r="I11" s="66">
        <f t="shared" si="7"/>
        <v>475000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6.5</v>
      </c>
      <c r="O11" s="217">
        <f t="shared" si="3"/>
        <v>475000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94</v>
      </c>
      <c r="B12" s="57">
        <v>25</v>
      </c>
      <c r="C12" s="57">
        <v>30</v>
      </c>
      <c r="D12" s="57"/>
      <c r="E12" s="189" t="s">
        <v>156</v>
      </c>
      <c r="F12" s="161">
        <f t="shared" si="5"/>
        <v>2.5</v>
      </c>
      <c r="G12" s="154">
        <f t="shared" si="0"/>
        <v>0</v>
      </c>
      <c r="H12" s="154">
        <f t="shared" si="6"/>
        <v>200000</v>
      </c>
      <c r="I12" s="66">
        <f t="shared" si="7"/>
        <v>200000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2.5</v>
      </c>
      <c r="O12" s="217">
        <f t="shared" si="3"/>
        <v>200000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4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90</v>
      </c>
      <c r="B13" s="57">
        <v>25</v>
      </c>
      <c r="C13" s="57">
        <v>32</v>
      </c>
      <c r="D13" s="57"/>
      <c r="E13" s="189" t="s">
        <v>156</v>
      </c>
      <c r="F13" s="161">
        <f t="shared" si="5"/>
        <v>2.5</v>
      </c>
      <c r="G13" s="154">
        <f t="shared" si="0"/>
        <v>0</v>
      </c>
      <c r="H13" s="154">
        <f t="shared" si="6"/>
        <v>200000</v>
      </c>
      <c r="I13" s="66">
        <f t="shared" si="7"/>
        <v>200000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2.5</v>
      </c>
      <c r="O13" s="217">
        <f t="shared" si="3"/>
        <v>200000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85</v>
      </c>
      <c r="B14" s="57">
        <v>25</v>
      </c>
      <c r="C14" s="57">
        <v>37</v>
      </c>
      <c r="D14" s="57"/>
      <c r="E14" s="189" t="s">
        <v>156</v>
      </c>
      <c r="F14" s="161">
        <f t="shared" si="5"/>
        <v>2.5</v>
      </c>
      <c r="G14" s="154">
        <f t="shared" si="0"/>
        <v>0</v>
      </c>
      <c r="H14" s="154">
        <f>O14</f>
        <v>200000</v>
      </c>
      <c r="I14" s="66">
        <f t="shared" si="7"/>
        <v>200000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2.5</v>
      </c>
      <c r="O14" s="217">
        <f t="shared" si="3"/>
        <v>200000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82</v>
      </c>
      <c r="B15" s="57">
        <v>25</v>
      </c>
      <c r="C15" s="57">
        <v>35</v>
      </c>
      <c r="D15" s="57"/>
      <c r="E15" s="189" t="s">
        <v>156</v>
      </c>
      <c r="F15" s="161">
        <f t="shared" si="5"/>
        <v>2.5</v>
      </c>
      <c r="G15" s="154">
        <f t="shared" si="0"/>
        <v>0</v>
      </c>
      <c r="H15" s="154">
        <f t="shared" si="6"/>
        <v>200000</v>
      </c>
      <c r="I15" s="66">
        <f t="shared" si="7"/>
        <v>200000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2.5</v>
      </c>
      <c r="O15" s="217">
        <f t="shared" si="3"/>
        <v>200000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92</v>
      </c>
      <c r="B16" s="57">
        <v>23</v>
      </c>
      <c r="C16" s="57">
        <v>32</v>
      </c>
      <c r="D16" s="57"/>
      <c r="E16" s="189">
        <v>11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97</v>
      </c>
      <c r="B17" s="57">
        <v>22</v>
      </c>
      <c r="C17" s="57">
        <v>40</v>
      </c>
      <c r="D17" s="57"/>
      <c r="E17" s="189" t="s">
        <v>196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2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88</v>
      </c>
      <c r="B18" s="57">
        <v>22</v>
      </c>
      <c r="C18" s="57">
        <v>32</v>
      </c>
      <c r="D18" s="57"/>
      <c r="E18" s="189" t="s">
        <v>196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74</v>
      </c>
      <c r="B19" s="57">
        <v>21</v>
      </c>
      <c r="C19" s="57">
        <v>33</v>
      </c>
      <c r="D19" s="57"/>
      <c r="E19" s="189">
        <v>14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83</v>
      </c>
      <c r="B20" s="57">
        <v>18</v>
      </c>
      <c r="C20" s="57">
        <v>43</v>
      </c>
      <c r="D20" s="57"/>
      <c r="E20" s="189">
        <v>15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95</v>
      </c>
      <c r="B21" s="57">
        <v>17</v>
      </c>
      <c r="C21" s="57">
        <v>42</v>
      </c>
      <c r="D21" s="57"/>
      <c r="E21" s="189">
        <v>16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77</v>
      </c>
      <c r="B22" s="57">
        <v>16</v>
      </c>
      <c r="C22" s="57">
        <v>39</v>
      </c>
      <c r="D22" s="57"/>
      <c r="E22" s="189">
        <v>17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04"/>
  <sheetViews>
    <sheetView workbookViewId="0">
      <selection activeCell="B3" sqref="B3:D4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8.269531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 xml:space="preserve">BMW PGA CHAMPIONSHIP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45183</v>
      </c>
      <c r="B3" s="361" t="s">
        <v>330</v>
      </c>
      <c r="C3" s="361"/>
      <c r="D3" s="361"/>
      <c r="E3" s="362" t="str">
        <f>AO3</f>
        <v>Stableford</v>
      </c>
      <c r="F3" s="362"/>
      <c r="G3" s="362"/>
      <c r="H3" s="368" t="str">
        <f>AP3</f>
        <v>Skoven - Sletten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45183</v>
      </c>
      <c r="AL3" s="85">
        <v>0.66666666666666696</v>
      </c>
      <c r="AM3" s="88">
        <v>5000000</v>
      </c>
      <c r="AN3" s="148" t="s">
        <v>146</v>
      </c>
      <c r="AO3" s="86" t="s">
        <v>243</v>
      </c>
      <c r="AP3" s="86" t="s">
        <v>239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331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79</v>
      </c>
      <c r="B6" s="57">
        <v>40</v>
      </c>
      <c r="C6" s="190">
        <v>36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82</v>
      </c>
      <c r="B7" s="57">
        <v>36</v>
      </c>
      <c r="C7" s="189">
        <v>33</v>
      </c>
      <c r="D7" s="57"/>
      <c r="E7" s="57" t="s">
        <v>185</v>
      </c>
      <c r="F7" s="161">
        <f t="shared" ref="F7:F29" si="5">N7</f>
        <v>9</v>
      </c>
      <c r="G7" s="154">
        <f t="shared" si="0"/>
        <v>0</v>
      </c>
      <c r="H7" s="154">
        <f t="shared" ref="H7:H29" si="6">O7</f>
        <v>725000</v>
      </c>
      <c r="I7" s="66">
        <f t="shared" ref="I7:I29" si="7">G7+H7</f>
        <v>725000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9</v>
      </c>
      <c r="O7" s="217">
        <f t="shared" si="3"/>
        <v>725000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2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84</v>
      </c>
      <c r="B8" s="57">
        <v>36</v>
      </c>
      <c r="C8" s="189">
        <v>28</v>
      </c>
      <c r="D8" s="57"/>
      <c r="E8" s="57" t="s">
        <v>185</v>
      </c>
      <c r="F8" s="161">
        <f t="shared" si="5"/>
        <v>9</v>
      </c>
      <c r="G8" s="154">
        <f t="shared" si="0"/>
        <v>0</v>
      </c>
      <c r="H8" s="154">
        <f t="shared" si="6"/>
        <v>725000</v>
      </c>
      <c r="I8" s="66">
        <f t="shared" si="7"/>
        <v>725000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9</v>
      </c>
      <c r="O8" s="217">
        <f t="shared" si="3"/>
        <v>725000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73</v>
      </c>
      <c r="B9" s="57">
        <v>35</v>
      </c>
      <c r="C9" s="189">
        <v>33</v>
      </c>
      <c r="D9" s="57"/>
      <c r="E9" s="57" t="s">
        <v>108</v>
      </c>
      <c r="F9" s="161">
        <f t="shared" si="5"/>
        <v>6.5</v>
      </c>
      <c r="G9" s="154">
        <f t="shared" si="0"/>
        <v>0</v>
      </c>
      <c r="H9" s="154">
        <f t="shared" si="6"/>
        <v>450000</v>
      </c>
      <c r="I9" s="66">
        <f t="shared" si="7"/>
        <v>450000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6.5</v>
      </c>
      <c r="O9" s="217">
        <f t="shared" si="3"/>
        <v>450000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2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95</v>
      </c>
      <c r="B10" s="57">
        <v>35</v>
      </c>
      <c r="C10" s="189">
        <v>28</v>
      </c>
      <c r="D10" s="57"/>
      <c r="E10" s="57" t="s">
        <v>108</v>
      </c>
      <c r="F10" s="161">
        <f t="shared" si="5"/>
        <v>6.5</v>
      </c>
      <c r="G10" s="154">
        <f t="shared" si="0"/>
        <v>0</v>
      </c>
      <c r="H10" s="154">
        <f t="shared" si="6"/>
        <v>450000</v>
      </c>
      <c r="I10" s="66">
        <f t="shared" si="7"/>
        <v>450000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6.5</v>
      </c>
      <c r="O10" s="217">
        <f t="shared" si="3"/>
        <v>450000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87</v>
      </c>
      <c r="B11" s="57">
        <v>34</v>
      </c>
      <c r="C11" s="189">
        <v>38</v>
      </c>
      <c r="D11" s="57"/>
      <c r="E11" s="57">
        <v>6</v>
      </c>
      <c r="F11" s="161">
        <f t="shared" si="5"/>
        <v>5</v>
      </c>
      <c r="G11" s="154">
        <f t="shared" si="0"/>
        <v>0</v>
      </c>
      <c r="H11" s="154">
        <f t="shared" si="6"/>
        <v>350000.00000000006</v>
      </c>
      <c r="I11" s="66">
        <f t="shared" si="7"/>
        <v>350000.00000000006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350000.00000000006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80</v>
      </c>
      <c r="B12" s="57">
        <v>33</v>
      </c>
      <c r="C12" s="189">
        <v>36</v>
      </c>
      <c r="D12" s="57"/>
      <c r="E12" s="57" t="s">
        <v>156</v>
      </c>
      <c r="F12" s="161">
        <f t="shared" si="5"/>
        <v>3.5</v>
      </c>
      <c r="G12" s="154">
        <f t="shared" si="0"/>
        <v>0</v>
      </c>
      <c r="H12" s="154">
        <f t="shared" si="6"/>
        <v>275000</v>
      </c>
      <c r="I12" s="66">
        <f t="shared" si="7"/>
        <v>275000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3.5</v>
      </c>
      <c r="O12" s="217">
        <f t="shared" si="3"/>
        <v>275000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2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92</v>
      </c>
      <c r="B13" s="57">
        <v>33</v>
      </c>
      <c r="C13" s="189">
        <v>33</v>
      </c>
      <c r="D13" s="57"/>
      <c r="E13" s="57" t="s">
        <v>156</v>
      </c>
      <c r="F13" s="161">
        <f t="shared" si="5"/>
        <v>3.5</v>
      </c>
      <c r="G13" s="154">
        <f t="shared" si="0"/>
        <v>0</v>
      </c>
      <c r="H13" s="154">
        <f t="shared" si="6"/>
        <v>275000</v>
      </c>
      <c r="I13" s="66">
        <f t="shared" si="7"/>
        <v>275000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3.5</v>
      </c>
      <c r="O13" s="217">
        <f t="shared" si="3"/>
        <v>275000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75</v>
      </c>
      <c r="B14" s="57">
        <v>32</v>
      </c>
      <c r="C14" s="189">
        <v>33</v>
      </c>
      <c r="D14" s="57"/>
      <c r="E14" s="57">
        <v>9</v>
      </c>
      <c r="F14" s="161">
        <f t="shared" si="5"/>
        <v>2</v>
      </c>
      <c r="G14" s="154">
        <f t="shared" si="0"/>
        <v>0</v>
      </c>
      <c r="H14" s="154">
        <f>O14</f>
        <v>150000</v>
      </c>
      <c r="I14" s="66">
        <f t="shared" si="7"/>
        <v>150000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150000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89</v>
      </c>
      <c r="B15" s="57">
        <v>31</v>
      </c>
      <c r="C15" s="189">
        <v>33</v>
      </c>
      <c r="D15" s="57"/>
      <c r="E15" s="57" t="s">
        <v>113</v>
      </c>
      <c r="F15" s="161">
        <f t="shared" si="5"/>
        <v>0.5</v>
      </c>
      <c r="G15" s="154">
        <f t="shared" si="0"/>
        <v>0</v>
      </c>
      <c r="H15" s="154">
        <f t="shared" si="6"/>
        <v>75000</v>
      </c>
      <c r="I15" s="66">
        <f t="shared" si="7"/>
        <v>75000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0.5</v>
      </c>
      <c r="O15" s="217">
        <f t="shared" si="3"/>
        <v>75000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2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77</v>
      </c>
      <c r="B16" s="57">
        <v>31</v>
      </c>
      <c r="C16" s="189">
        <v>38</v>
      </c>
      <c r="D16" s="57"/>
      <c r="E16" s="57" t="s">
        <v>113</v>
      </c>
      <c r="F16" s="161">
        <f t="shared" si="5"/>
        <v>0.5</v>
      </c>
      <c r="G16" s="154">
        <f t="shared" si="0"/>
        <v>0</v>
      </c>
      <c r="H16" s="154">
        <f t="shared" si="6"/>
        <v>75000</v>
      </c>
      <c r="I16" s="66">
        <f t="shared" si="7"/>
        <v>75000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0.5</v>
      </c>
      <c r="O16" s="217">
        <f t="shared" si="3"/>
        <v>75000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78</v>
      </c>
      <c r="B17" s="57">
        <v>28</v>
      </c>
      <c r="C17" s="189">
        <v>42</v>
      </c>
      <c r="D17" s="57"/>
      <c r="E17" s="57" t="s">
        <v>196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4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94</v>
      </c>
      <c r="B18" s="57">
        <v>28</v>
      </c>
      <c r="C18" s="189">
        <v>42</v>
      </c>
      <c r="D18" s="57"/>
      <c r="E18" s="57" t="s">
        <v>196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90</v>
      </c>
      <c r="B19" s="57">
        <v>28</v>
      </c>
      <c r="C19" s="189">
        <v>36</v>
      </c>
      <c r="D19" s="57"/>
      <c r="E19" s="57" t="s">
        <v>196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81</v>
      </c>
      <c r="B20" s="57">
        <v>28</v>
      </c>
      <c r="C20" s="189">
        <v>34</v>
      </c>
      <c r="D20" s="57"/>
      <c r="E20" s="189" t="s">
        <v>196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96</v>
      </c>
      <c r="B21" s="57">
        <v>27</v>
      </c>
      <c r="C21" s="189">
        <v>38</v>
      </c>
      <c r="D21" s="57" t="s">
        <v>329</v>
      </c>
      <c r="E21" s="189">
        <v>16</v>
      </c>
      <c r="F21" s="161">
        <f t="shared" si="5"/>
        <v>0</v>
      </c>
      <c r="G21" s="154">
        <f t="shared" si="0"/>
        <v>300000</v>
      </c>
      <c r="H21" s="154">
        <f t="shared" si="6"/>
        <v>50000</v>
      </c>
      <c r="I21" s="66">
        <f t="shared" si="7"/>
        <v>350000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74</v>
      </c>
      <c r="B22" s="57">
        <v>26</v>
      </c>
      <c r="C22" s="189">
        <v>37</v>
      </c>
      <c r="D22" s="57"/>
      <c r="E22" s="189">
        <v>17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88</v>
      </c>
      <c r="B23" s="57">
        <v>25</v>
      </c>
      <c r="C23" s="189">
        <v>38</v>
      </c>
      <c r="D23" s="57"/>
      <c r="E23" s="189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189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189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189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189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189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189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191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191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191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04"/>
  <sheetViews>
    <sheetView topLeftCell="A13" workbookViewId="0">
      <selection activeCell="B22" sqref="B22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Kia Invitational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45176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Ådalen - Skoven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45176</v>
      </c>
      <c r="AL3" s="85">
        <v>0.66666666666666696</v>
      </c>
      <c r="AM3" s="88">
        <v>5000000</v>
      </c>
      <c r="AN3" s="87" t="s">
        <v>72</v>
      </c>
      <c r="AO3" s="86" t="s">
        <v>243</v>
      </c>
      <c r="AP3" s="89" t="s">
        <v>242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74</v>
      </c>
      <c r="B6" s="57">
        <v>44</v>
      </c>
      <c r="C6" s="57">
        <v>28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93</v>
      </c>
      <c r="B7" s="57">
        <v>42</v>
      </c>
      <c r="C7" s="57">
        <v>31</v>
      </c>
      <c r="D7" s="303" t="s">
        <v>323</v>
      </c>
      <c r="E7" s="57">
        <v>2</v>
      </c>
      <c r="F7" s="161">
        <f t="shared" ref="F7:F29" si="5">N7</f>
        <v>10</v>
      </c>
      <c r="G7" s="154">
        <v>200000</v>
      </c>
      <c r="H7" s="154">
        <f t="shared" ref="H7:H29" si="6">O7</f>
        <v>800000</v>
      </c>
      <c r="I7" s="66">
        <f t="shared" ref="I7:I29" si="7">G7+H7</f>
        <v>1000000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94</v>
      </c>
      <c r="B8" s="57">
        <v>39</v>
      </c>
      <c r="C8" s="57">
        <v>35</v>
      </c>
      <c r="D8" s="57" t="s">
        <v>324</v>
      </c>
      <c r="E8" s="57" t="s">
        <v>149</v>
      </c>
      <c r="F8" s="161">
        <f t="shared" si="5"/>
        <v>7</v>
      </c>
      <c r="G8" s="154">
        <v>100000</v>
      </c>
      <c r="H8" s="154">
        <f t="shared" si="6"/>
        <v>516666.66666666669</v>
      </c>
      <c r="I8" s="66">
        <f t="shared" si="7"/>
        <v>616666.66666666674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</v>
      </c>
      <c r="O8" s="217">
        <f t="shared" si="3"/>
        <v>516666.66666666669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3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92</v>
      </c>
      <c r="B9" s="57">
        <v>39</v>
      </c>
      <c r="C9" s="57">
        <v>32</v>
      </c>
      <c r="D9" s="57"/>
      <c r="E9" s="57" t="s">
        <v>149</v>
      </c>
      <c r="F9" s="161">
        <f t="shared" si="5"/>
        <v>7</v>
      </c>
      <c r="G9" s="154">
        <f t="shared" si="0"/>
        <v>0</v>
      </c>
      <c r="H9" s="154">
        <f t="shared" si="6"/>
        <v>516666.66666666669</v>
      </c>
      <c r="I9" s="66">
        <f t="shared" si="7"/>
        <v>516666.66666666669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516666.66666666669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81</v>
      </c>
      <c r="B10" s="57">
        <v>39</v>
      </c>
      <c r="C10" s="57">
        <v>29</v>
      </c>
      <c r="D10" s="57"/>
      <c r="E10" s="57" t="s">
        <v>149</v>
      </c>
      <c r="F10" s="161">
        <f t="shared" si="5"/>
        <v>7</v>
      </c>
      <c r="G10" s="154">
        <f t="shared" si="0"/>
        <v>0</v>
      </c>
      <c r="H10" s="154">
        <f t="shared" si="6"/>
        <v>516666.66666666669</v>
      </c>
      <c r="I10" s="66">
        <f t="shared" si="7"/>
        <v>516666.66666666669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7</v>
      </c>
      <c r="O10" s="217">
        <f t="shared" si="3"/>
        <v>516666.66666666669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80</v>
      </c>
      <c r="B11" s="57">
        <v>38</v>
      </c>
      <c r="C11" s="57">
        <v>35</v>
      </c>
      <c r="D11" s="57"/>
      <c r="E11" s="57">
        <v>6</v>
      </c>
      <c r="F11" s="161">
        <f t="shared" si="5"/>
        <v>5</v>
      </c>
      <c r="G11" s="154">
        <f t="shared" si="0"/>
        <v>0</v>
      </c>
      <c r="H11" s="154">
        <f t="shared" si="6"/>
        <v>350000.00000000006</v>
      </c>
      <c r="I11" s="66">
        <f t="shared" si="7"/>
        <v>350000.00000000006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350000.00000000006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95</v>
      </c>
      <c r="B12" s="57">
        <v>37</v>
      </c>
      <c r="C12" s="57">
        <v>35</v>
      </c>
      <c r="D12" s="57" t="s">
        <v>325</v>
      </c>
      <c r="E12" s="57" t="s">
        <v>156</v>
      </c>
      <c r="F12" s="161">
        <f t="shared" si="5"/>
        <v>3.5</v>
      </c>
      <c r="G12" s="154">
        <v>100000</v>
      </c>
      <c r="H12" s="154">
        <f t="shared" si="6"/>
        <v>275000</v>
      </c>
      <c r="I12" s="66">
        <f t="shared" si="7"/>
        <v>375000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3.5</v>
      </c>
      <c r="O12" s="217">
        <f t="shared" si="3"/>
        <v>275000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2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97</v>
      </c>
      <c r="B13" s="57">
        <v>37</v>
      </c>
      <c r="C13" s="57">
        <v>35</v>
      </c>
      <c r="D13" s="57"/>
      <c r="E13" s="57" t="s">
        <v>156</v>
      </c>
      <c r="F13" s="161">
        <f t="shared" si="5"/>
        <v>3.5</v>
      </c>
      <c r="G13" s="154">
        <f t="shared" si="0"/>
        <v>0</v>
      </c>
      <c r="H13" s="154">
        <f t="shared" si="6"/>
        <v>275000</v>
      </c>
      <c r="I13" s="66">
        <f t="shared" si="7"/>
        <v>275000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3.5</v>
      </c>
      <c r="O13" s="217">
        <f t="shared" si="3"/>
        <v>275000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89</v>
      </c>
      <c r="B14" s="57">
        <v>34</v>
      </c>
      <c r="C14" s="57">
        <v>33</v>
      </c>
      <c r="D14" s="57"/>
      <c r="E14" s="57">
        <v>9</v>
      </c>
      <c r="F14" s="161">
        <f t="shared" si="5"/>
        <v>2</v>
      </c>
      <c r="G14" s="154">
        <f t="shared" si="0"/>
        <v>0</v>
      </c>
      <c r="H14" s="154">
        <f>O14</f>
        <v>150000</v>
      </c>
      <c r="I14" s="66">
        <f t="shared" si="7"/>
        <v>150000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150000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88</v>
      </c>
      <c r="B15" s="57">
        <v>33</v>
      </c>
      <c r="C15" s="57">
        <v>34</v>
      </c>
      <c r="D15" s="57"/>
      <c r="E15" s="57" t="s">
        <v>113</v>
      </c>
      <c r="F15" s="161">
        <f t="shared" si="5"/>
        <v>0.5</v>
      </c>
      <c r="G15" s="154">
        <f t="shared" si="0"/>
        <v>0</v>
      </c>
      <c r="H15" s="154">
        <f t="shared" si="6"/>
        <v>75000</v>
      </c>
      <c r="I15" s="66">
        <f t="shared" si="7"/>
        <v>75000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0.5</v>
      </c>
      <c r="O15" s="217">
        <f t="shared" si="3"/>
        <v>75000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2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77</v>
      </c>
      <c r="B16" s="57">
        <v>33</v>
      </c>
      <c r="C16" s="57">
        <v>34</v>
      </c>
      <c r="D16" s="57"/>
      <c r="E16" s="57" t="s">
        <v>113</v>
      </c>
      <c r="F16" s="161">
        <f t="shared" si="5"/>
        <v>0.5</v>
      </c>
      <c r="G16" s="154">
        <f t="shared" si="0"/>
        <v>0</v>
      </c>
      <c r="H16" s="154">
        <f t="shared" si="6"/>
        <v>75000</v>
      </c>
      <c r="I16" s="66">
        <f t="shared" si="7"/>
        <v>75000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0.5</v>
      </c>
      <c r="O16" s="217">
        <f t="shared" si="3"/>
        <v>75000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78</v>
      </c>
      <c r="B17" s="57">
        <v>32</v>
      </c>
      <c r="C17" s="57">
        <v>35</v>
      </c>
      <c r="D17" s="57"/>
      <c r="E17" s="57">
        <v>12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84</v>
      </c>
      <c r="B18" s="57">
        <v>30</v>
      </c>
      <c r="C18" s="57">
        <v>32</v>
      </c>
      <c r="D18" s="57"/>
      <c r="E18" s="57" t="s">
        <v>197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2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83</v>
      </c>
      <c r="B19" s="57">
        <v>30</v>
      </c>
      <c r="C19" s="57">
        <v>35</v>
      </c>
      <c r="D19" s="57" t="s">
        <v>326</v>
      </c>
      <c r="E19" s="57" t="s">
        <v>197</v>
      </c>
      <c r="F19" s="161">
        <f t="shared" si="5"/>
        <v>0</v>
      </c>
      <c r="G19" s="154">
        <f t="shared" si="0"/>
        <v>300000</v>
      </c>
      <c r="H19" s="154">
        <f t="shared" si="6"/>
        <v>50000</v>
      </c>
      <c r="I19" s="66">
        <f t="shared" si="7"/>
        <v>350000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75</v>
      </c>
      <c r="B20" s="57">
        <v>28</v>
      </c>
      <c r="C20" s="57">
        <v>40</v>
      </c>
      <c r="D20" s="57"/>
      <c r="E20" s="189">
        <v>15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189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05"/>
  <sheetViews>
    <sheetView workbookViewId="0">
      <selection activeCell="AJ12" sqref="AJ12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7.1796875" style="283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6" max="36" width="10.453125" bestFit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Omega European Masters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45169</v>
      </c>
      <c r="B3" s="361" t="s">
        <v>245</v>
      </c>
      <c r="C3" s="361"/>
      <c r="D3" s="361"/>
      <c r="E3" s="362" t="s">
        <v>307</v>
      </c>
      <c r="F3" s="362"/>
      <c r="G3" s="362"/>
      <c r="H3" s="368" t="str">
        <f>AP3</f>
        <v>Sletten - Ådalen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45169</v>
      </c>
      <c r="AL3" s="85">
        <v>0.66666666666666696</v>
      </c>
      <c r="AM3" s="88">
        <v>5000000</v>
      </c>
      <c r="AN3" s="87" t="s">
        <v>71</v>
      </c>
      <c r="AO3" s="86" t="s">
        <v>243</v>
      </c>
      <c r="AP3" s="89" t="s">
        <v>241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81</v>
      </c>
      <c r="B6" s="57">
        <v>126</v>
      </c>
      <c r="C6" s="57"/>
      <c r="D6" s="57"/>
      <c r="E6" s="189">
        <v>1</v>
      </c>
      <c r="F6" s="161">
        <v>12</v>
      </c>
      <c r="G6" s="154">
        <f t="shared" ref="G6:G29" si="0">IF(D6&gt;0,L$12,0)</f>
        <v>0</v>
      </c>
      <c r="H6" s="154">
        <f>$K$4*12.5%</f>
        <v>625000</v>
      </c>
      <c r="I6" s="66">
        <f>G6+H6</f>
        <v>625000</v>
      </c>
      <c r="J6" s="32"/>
      <c r="K6" s="280">
        <v>0.125</v>
      </c>
      <c r="L6" s="159">
        <f t="shared" ref="L6:L29" si="1">$K$4*K6</f>
        <v>625000</v>
      </c>
      <c r="M6" s="217">
        <v>12</v>
      </c>
      <c r="N6" s="217">
        <f t="shared" ref="N6:N29" si="2">IF(E6=0,0,IF(E6=E5,VLOOKUP(E6,Z:AH,VLOOKUP(E6,P:Y,10,0),0),IF(P6=E6,VLOOKUP(E6,Z:AH,VLOOKUP(E6,P:Y,10,0),0),M6)))</f>
        <v>12</v>
      </c>
      <c r="O6" s="217">
        <f t="shared" ref="O6:O29" si="3">IF(E6=0,0,IF(E6=E5,VLOOKUP(E6,P:X,VLOOKUP(E6,P:Y,10,0),0),IF(P6=E6,VLOOKUP(E6,P:X,VLOOKUP(E6,P:Y,10,0),0),L6)))</f>
        <v>625000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11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  <c r="AK6" s="3">
        <v>0.2</v>
      </c>
    </row>
    <row r="7" spans="1:43" s="3" customFormat="1" ht="18" customHeight="1">
      <c r="A7" s="57" t="s">
        <v>75</v>
      </c>
      <c r="B7" s="57">
        <v>126</v>
      </c>
      <c r="C7" s="57"/>
      <c r="D7" s="57"/>
      <c r="E7" s="189">
        <v>1</v>
      </c>
      <c r="F7" s="161">
        <v>12</v>
      </c>
      <c r="G7" s="154">
        <f t="shared" si="0"/>
        <v>0</v>
      </c>
      <c r="H7" s="154">
        <f t="shared" ref="H7:H9" si="5">$K$4*12.5%</f>
        <v>625000</v>
      </c>
      <c r="I7" s="66">
        <f t="shared" ref="I7:I29" si="6">G7+H7</f>
        <v>625000</v>
      </c>
      <c r="J7" s="32"/>
      <c r="K7" s="280">
        <v>0.125</v>
      </c>
      <c r="L7" s="159">
        <f t="shared" si="1"/>
        <v>625000</v>
      </c>
      <c r="M7" s="217">
        <v>10</v>
      </c>
      <c r="N7" s="217" t="e">
        <f t="shared" si="2"/>
        <v>#N/A</v>
      </c>
      <c r="O7" s="217" t="e">
        <f t="shared" si="3"/>
        <v>#N/A</v>
      </c>
      <c r="P7" s="27" t="s">
        <v>185</v>
      </c>
      <c r="Q7" s="39">
        <f>SUM($L7:$L8)/Q$5</f>
        <v>625000</v>
      </c>
      <c r="R7" s="39">
        <f>SUM($L7:$L9)/R$5</f>
        <v>625000</v>
      </c>
      <c r="S7" s="39">
        <f>SUM($L7:$L10)/S$5</f>
        <v>562500</v>
      </c>
      <c r="T7" s="39">
        <f>SUM($L7:$L11)/T$5</f>
        <v>525000</v>
      </c>
      <c r="U7" s="39">
        <f>SUM($L7:$L12)/U$5</f>
        <v>500000</v>
      </c>
      <c r="V7" s="39">
        <f>SUM($L7:$L13)/V$5</f>
        <v>482142.85714285716</v>
      </c>
      <c r="W7" s="39">
        <f>SUM($L7:$L14)/W$5</f>
        <v>453125</v>
      </c>
      <c r="X7" s="39">
        <f>SUM($L7:$L15)/X$5</f>
        <v>430555.55555555556</v>
      </c>
      <c r="Y7" s="217">
        <f t="shared" si="4"/>
        <v>8</v>
      </c>
      <c r="Z7" s="217" t="str">
        <f t="shared" ref="Z7:Z29" si="7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  <c r="AK7" s="3">
        <v>0.16</v>
      </c>
    </row>
    <row r="8" spans="1:43" s="3" customFormat="1" ht="18" customHeight="1">
      <c r="A8" s="57" t="s">
        <v>74</v>
      </c>
      <c r="B8" s="57">
        <v>126</v>
      </c>
      <c r="C8" s="57"/>
      <c r="D8" s="57" t="s">
        <v>306</v>
      </c>
      <c r="E8" s="189">
        <v>1</v>
      </c>
      <c r="F8" s="161">
        <v>12</v>
      </c>
      <c r="G8" s="154">
        <f t="shared" si="0"/>
        <v>375000</v>
      </c>
      <c r="H8" s="154">
        <f t="shared" si="5"/>
        <v>625000</v>
      </c>
      <c r="I8" s="66">
        <f t="shared" si="6"/>
        <v>1000000</v>
      </c>
      <c r="J8" s="32"/>
      <c r="K8" s="280">
        <v>0.125</v>
      </c>
      <c r="L8" s="159">
        <f t="shared" si="1"/>
        <v>625000</v>
      </c>
      <c r="M8" s="217">
        <v>8</v>
      </c>
      <c r="N8" s="217" t="e">
        <f t="shared" si="2"/>
        <v>#N/A</v>
      </c>
      <c r="O8" s="217" t="e">
        <f t="shared" si="3"/>
        <v>#N/A</v>
      </c>
      <c r="P8" s="27" t="s">
        <v>149</v>
      </c>
      <c r="Q8" s="39">
        <f t="shared" ref="Q8:Q29" si="8">SUM($L8:$L9)/Q$5</f>
        <v>625000</v>
      </c>
      <c r="R8" s="39">
        <f t="shared" ref="R8:R29" si="9">SUM($L8:$L10)/R$5</f>
        <v>541666.66666666663</v>
      </c>
      <c r="S8" s="39">
        <f t="shared" ref="S8:S29" si="10">SUM($L8:$L11)/S$5</f>
        <v>500000</v>
      </c>
      <c r="T8" s="39">
        <f t="shared" ref="T8:T29" si="11">SUM($L8:$L12)/T$5</f>
        <v>475000</v>
      </c>
      <c r="U8" s="39">
        <f t="shared" ref="U8:U29" si="12">SUM($L8:$L13)/U$5</f>
        <v>458333.33333333331</v>
      </c>
      <c r="V8" s="39">
        <f t="shared" ref="V8:V28" si="13">SUM($L8:$L14)/V$5</f>
        <v>428571.42857142858</v>
      </c>
      <c r="W8" s="39">
        <f t="shared" ref="W8:W27" si="14">SUM($L8:$L15)/W$5</f>
        <v>406250</v>
      </c>
      <c r="X8" s="39">
        <f t="shared" ref="X8:X26" si="15">SUM($L8:$L16)/X$5</f>
        <v>388888.88888888888</v>
      </c>
      <c r="Y8" s="217">
        <f t="shared" si="4"/>
        <v>0</v>
      </c>
      <c r="Z8" s="217" t="str">
        <f t="shared" si="7"/>
        <v>T3</v>
      </c>
      <c r="AA8" s="218">
        <f t="shared" ref="AA8:AA29" si="16">SUM($M8:$M9)/AA$5</f>
        <v>7.5</v>
      </c>
      <c r="AB8" s="218">
        <f t="shared" ref="AB8:AB29" si="17">SUM($M8:$M10)/AB$5</f>
        <v>7</v>
      </c>
      <c r="AC8" s="218">
        <f t="shared" ref="AC8:AC29" si="18">SUM($M8:$M11)/AC$5</f>
        <v>6.5</v>
      </c>
      <c r="AD8" s="218">
        <f t="shared" ref="AD8:AD29" si="19">SUM($M8:$M12)/AD$5</f>
        <v>6</v>
      </c>
      <c r="AE8" s="218">
        <f t="shared" ref="AE8:AE29" si="20">SUM($M8:$M13)/AE$5</f>
        <v>5.5</v>
      </c>
      <c r="AF8" s="218">
        <f t="shared" ref="AF8:AF28" si="21">SUM($M8:$M14)/AF$5</f>
        <v>5</v>
      </c>
      <c r="AG8" s="218">
        <f t="shared" ref="AG8:AG27" si="22">SUM($M8:$M15)/AG$5</f>
        <v>4.5</v>
      </c>
      <c r="AH8" s="218">
        <f t="shared" ref="AH8:AH26" si="23">SUM($M8:$M16)/AH$5</f>
        <v>4</v>
      </c>
      <c r="AK8" s="3">
        <v>0.13</v>
      </c>
    </row>
    <row r="9" spans="1:43" s="3" customFormat="1" ht="18" customHeight="1">
      <c r="A9" s="57" t="s">
        <v>78</v>
      </c>
      <c r="B9" s="57">
        <v>126</v>
      </c>
      <c r="C9" s="57"/>
      <c r="D9" s="57"/>
      <c r="E9" s="189">
        <v>1</v>
      </c>
      <c r="F9" s="161">
        <v>12</v>
      </c>
      <c r="G9" s="154">
        <f t="shared" si="0"/>
        <v>0</v>
      </c>
      <c r="H9" s="154">
        <f t="shared" si="5"/>
        <v>625000</v>
      </c>
      <c r="I9" s="66">
        <f t="shared" si="6"/>
        <v>625000</v>
      </c>
      <c r="J9" s="32"/>
      <c r="K9" s="280">
        <v>0.125</v>
      </c>
      <c r="L9" s="159">
        <f t="shared" si="1"/>
        <v>625000</v>
      </c>
      <c r="M9" s="217">
        <v>7</v>
      </c>
      <c r="N9" s="217" t="e">
        <f t="shared" si="2"/>
        <v>#N/A</v>
      </c>
      <c r="O9" s="217" t="e">
        <f t="shared" si="3"/>
        <v>#N/A</v>
      </c>
      <c r="P9" s="27" t="s">
        <v>108</v>
      </c>
      <c r="Q9" s="39">
        <f t="shared" si="8"/>
        <v>500000</v>
      </c>
      <c r="R9" s="39">
        <f t="shared" si="9"/>
        <v>458333.33333333331</v>
      </c>
      <c r="S9" s="39">
        <f t="shared" si="10"/>
        <v>437500</v>
      </c>
      <c r="T9" s="39">
        <f t="shared" si="11"/>
        <v>425000</v>
      </c>
      <c r="U9" s="39">
        <f t="shared" si="12"/>
        <v>395833.33333333331</v>
      </c>
      <c r="V9" s="39">
        <f t="shared" si="13"/>
        <v>375000</v>
      </c>
      <c r="W9" s="39">
        <f t="shared" si="14"/>
        <v>359375</v>
      </c>
      <c r="X9" s="39">
        <f t="shared" si="15"/>
        <v>347222.22222222225</v>
      </c>
      <c r="Y9" s="217">
        <f t="shared" si="4"/>
        <v>0</v>
      </c>
      <c r="Z9" s="217" t="str">
        <f t="shared" si="7"/>
        <v>T4</v>
      </c>
      <c r="AA9" s="218">
        <f t="shared" si="16"/>
        <v>6.5</v>
      </c>
      <c r="AB9" s="218">
        <f t="shared" si="17"/>
        <v>6</v>
      </c>
      <c r="AC9" s="218">
        <f t="shared" si="18"/>
        <v>5.5</v>
      </c>
      <c r="AD9" s="218">
        <f t="shared" si="19"/>
        <v>5</v>
      </c>
      <c r="AE9" s="218">
        <f t="shared" si="20"/>
        <v>4.5</v>
      </c>
      <c r="AF9" s="218">
        <f t="shared" si="21"/>
        <v>4</v>
      </c>
      <c r="AG9" s="218">
        <f t="shared" si="22"/>
        <v>3.5</v>
      </c>
      <c r="AH9" s="218">
        <f t="shared" si="23"/>
        <v>3.1111111111111112</v>
      </c>
      <c r="AK9" s="3">
        <v>0.1</v>
      </c>
    </row>
    <row r="10" spans="1:43" s="3" customFormat="1" ht="18" customHeight="1">
      <c r="A10" s="57" t="s">
        <v>94</v>
      </c>
      <c r="B10" s="57">
        <v>124</v>
      </c>
      <c r="C10" s="57"/>
      <c r="D10" s="57"/>
      <c r="E10" s="189" t="s">
        <v>185</v>
      </c>
      <c r="F10" s="161">
        <v>6</v>
      </c>
      <c r="G10" s="154">
        <f t="shared" si="0"/>
        <v>0</v>
      </c>
      <c r="H10" s="154">
        <f>$K$4*6.25%</f>
        <v>312500</v>
      </c>
      <c r="I10" s="66">
        <f t="shared" si="6"/>
        <v>312500</v>
      </c>
      <c r="J10" s="32"/>
      <c r="K10" s="280">
        <v>7.4999999999999997E-2</v>
      </c>
      <c r="L10" s="159">
        <f t="shared" si="1"/>
        <v>375000</v>
      </c>
      <c r="M10" s="217">
        <v>6</v>
      </c>
      <c r="N10" s="217">
        <f t="shared" si="2"/>
        <v>6</v>
      </c>
      <c r="O10" s="217">
        <f t="shared" si="3"/>
        <v>375000</v>
      </c>
      <c r="P10" s="27" t="s">
        <v>112</v>
      </c>
      <c r="Q10" s="39">
        <f t="shared" si="8"/>
        <v>375000</v>
      </c>
      <c r="R10" s="39">
        <f t="shared" si="9"/>
        <v>375000</v>
      </c>
      <c r="S10" s="39">
        <f t="shared" si="10"/>
        <v>375000</v>
      </c>
      <c r="T10" s="39">
        <f t="shared" si="11"/>
        <v>350000</v>
      </c>
      <c r="U10" s="39">
        <f t="shared" si="12"/>
        <v>333333.33333333331</v>
      </c>
      <c r="V10" s="39">
        <f t="shared" si="13"/>
        <v>321428.57142857142</v>
      </c>
      <c r="W10" s="39">
        <f t="shared" si="14"/>
        <v>312500</v>
      </c>
      <c r="X10" s="39">
        <f t="shared" si="15"/>
        <v>283333.33333333331</v>
      </c>
      <c r="Y10" s="217">
        <f t="shared" si="4"/>
        <v>0</v>
      </c>
      <c r="Z10" s="217" t="str">
        <f t="shared" si="7"/>
        <v>T5</v>
      </c>
      <c r="AA10" s="218">
        <f t="shared" si="16"/>
        <v>5.5</v>
      </c>
      <c r="AB10" s="218">
        <f t="shared" si="17"/>
        <v>5</v>
      </c>
      <c r="AC10" s="218">
        <f t="shared" si="18"/>
        <v>4.5</v>
      </c>
      <c r="AD10" s="218">
        <f t="shared" si="19"/>
        <v>4</v>
      </c>
      <c r="AE10" s="218">
        <f t="shared" si="20"/>
        <v>3.5</v>
      </c>
      <c r="AF10" s="218">
        <f t="shared" si="21"/>
        <v>3</v>
      </c>
      <c r="AG10" s="218">
        <f t="shared" si="22"/>
        <v>2.625</v>
      </c>
      <c r="AH10" s="218">
        <f t="shared" si="23"/>
        <v>2.3333333333333335</v>
      </c>
      <c r="AK10" s="3">
        <v>0.08</v>
      </c>
    </row>
    <row r="11" spans="1:43" s="3" customFormat="1" ht="18" customHeight="1">
      <c r="A11" s="57" t="s">
        <v>88</v>
      </c>
      <c r="B11" s="57">
        <v>124</v>
      </c>
      <c r="C11" s="57"/>
      <c r="D11" s="57"/>
      <c r="E11" s="189" t="s">
        <v>185</v>
      </c>
      <c r="F11" s="161">
        <v>6</v>
      </c>
      <c r="G11" s="154">
        <f t="shared" si="0"/>
        <v>0</v>
      </c>
      <c r="H11" s="154">
        <f t="shared" ref="H11:H17" si="24">$K$4*6.25%</f>
        <v>312500</v>
      </c>
      <c r="I11" s="66">
        <f t="shared" si="6"/>
        <v>312500</v>
      </c>
      <c r="J11" s="32"/>
      <c r="K11" s="280">
        <v>7.4999999999999997E-2</v>
      </c>
      <c r="L11" s="159">
        <f t="shared" si="1"/>
        <v>375000</v>
      </c>
      <c r="M11" s="217">
        <v>5</v>
      </c>
      <c r="N11" s="217">
        <f t="shared" si="2"/>
        <v>5.625</v>
      </c>
      <c r="O11" s="217">
        <f t="shared" si="3"/>
        <v>453125</v>
      </c>
      <c r="P11" s="27" t="s">
        <v>152</v>
      </c>
      <c r="Q11" s="39">
        <f t="shared" si="8"/>
        <v>375000</v>
      </c>
      <c r="R11" s="39">
        <f t="shared" si="9"/>
        <v>375000</v>
      </c>
      <c r="S11" s="39">
        <f t="shared" si="10"/>
        <v>343750</v>
      </c>
      <c r="T11" s="39">
        <f t="shared" si="11"/>
        <v>325000</v>
      </c>
      <c r="U11" s="39">
        <f t="shared" si="12"/>
        <v>312500</v>
      </c>
      <c r="V11" s="39">
        <f t="shared" si="13"/>
        <v>303571.42857142858</v>
      </c>
      <c r="W11" s="39">
        <f t="shared" si="14"/>
        <v>271875</v>
      </c>
      <c r="X11" s="39">
        <f t="shared" si="15"/>
        <v>247222.22222222222</v>
      </c>
      <c r="Y11" s="217">
        <f t="shared" si="4"/>
        <v>0</v>
      </c>
      <c r="Z11" s="217" t="str">
        <f t="shared" si="7"/>
        <v>T6</v>
      </c>
      <c r="AA11" s="218">
        <f t="shared" si="16"/>
        <v>4.5</v>
      </c>
      <c r="AB11" s="218">
        <f t="shared" si="17"/>
        <v>4</v>
      </c>
      <c r="AC11" s="218">
        <f t="shared" si="18"/>
        <v>3.5</v>
      </c>
      <c r="AD11" s="218">
        <f t="shared" si="19"/>
        <v>3</v>
      </c>
      <c r="AE11" s="218">
        <f t="shared" si="20"/>
        <v>2.5</v>
      </c>
      <c r="AF11" s="218">
        <f t="shared" si="21"/>
        <v>2.1428571428571428</v>
      </c>
      <c r="AG11" s="218">
        <f t="shared" si="22"/>
        <v>1.875</v>
      </c>
      <c r="AH11" s="218">
        <f t="shared" si="23"/>
        <v>1.6666666666666667</v>
      </c>
      <c r="AK11" s="3">
        <v>7.0000000000000007E-2</v>
      </c>
    </row>
    <row r="12" spans="1:43" s="3" customFormat="1" ht="18" customHeight="1">
      <c r="A12" s="57" t="s">
        <v>89</v>
      </c>
      <c r="B12" s="57">
        <v>124</v>
      </c>
      <c r="C12" s="57"/>
      <c r="D12" s="57"/>
      <c r="E12" s="189" t="s">
        <v>185</v>
      </c>
      <c r="F12" s="161">
        <v>6</v>
      </c>
      <c r="G12" s="154">
        <f t="shared" si="0"/>
        <v>0</v>
      </c>
      <c r="H12" s="154">
        <f t="shared" si="24"/>
        <v>312500</v>
      </c>
      <c r="I12" s="66">
        <f t="shared" si="6"/>
        <v>312500</v>
      </c>
      <c r="J12" s="32"/>
      <c r="K12" s="280">
        <v>7.4999999999999997E-2</v>
      </c>
      <c r="L12" s="159">
        <f t="shared" si="1"/>
        <v>375000</v>
      </c>
      <c r="M12" s="217">
        <v>4</v>
      </c>
      <c r="N12" s="217">
        <f t="shared" si="2"/>
        <v>5.625</v>
      </c>
      <c r="O12" s="217">
        <f t="shared" si="3"/>
        <v>453125</v>
      </c>
      <c r="P12" s="27" t="s">
        <v>156</v>
      </c>
      <c r="Q12" s="39">
        <f t="shared" si="8"/>
        <v>375000</v>
      </c>
      <c r="R12" s="39">
        <f t="shared" si="9"/>
        <v>333333.33333333331</v>
      </c>
      <c r="S12" s="39">
        <f t="shared" si="10"/>
        <v>312500</v>
      </c>
      <c r="T12" s="39">
        <f t="shared" si="11"/>
        <v>300000</v>
      </c>
      <c r="U12" s="39">
        <f t="shared" si="12"/>
        <v>291666.66666666669</v>
      </c>
      <c r="V12" s="39">
        <f t="shared" si="13"/>
        <v>257142.85714285713</v>
      </c>
      <c r="W12" s="39">
        <f t="shared" si="14"/>
        <v>231250</v>
      </c>
      <c r="X12" s="39">
        <f t="shared" si="15"/>
        <v>211111.11111111112</v>
      </c>
      <c r="Y12" s="217">
        <f t="shared" ref="Y12:Y29" si="25">COUNTIF(E12:E36,P12)</f>
        <v>0</v>
      </c>
      <c r="Z12" s="217" t="str">
        <f t="shared" si="7"/>
        <v>T7</v>
      </c>
      <c r="AA12" s="218">
        <f t="shared" si="16"/>
        <v>3.5</v>
      </c>
      <c r="AB12" s="218">
        <f t="shared" si="17"/>
        <v>3</v>
      </c>
      <c r="AC12" s="218">
        <f t="shared" si="18"/>
        <v>2.5</v>
      </c>
      <c r="AD12" s="218">
        <f t="shared" si="19"/>
        <v>2</v>
      </c>
      <c r="AE12" s="218">
        <f t="shared" si="20"/>
        <v>1.6666666666666667</v>
      </c>
      <c r="AF12" s="218">
        <f t="shared" si="21"/>
        <v>1.4285714285714286</v>
      </c>
      <c r="AG12" s="218">
        <f t="shared" si="22"/>
        <v>1.25</v>
      </c>
      <c r="AH12" s="218">
        <f t="shared" si="23"/>
        <v>1.1111111111111112</v>
      </c>
      <c r="AK12" s="3">
        <v>0.06</v>
      </c>
    </row>
    <row r="13" spans="1:43" s="3" customFormat="1" ht="18" customHeight="1">
      <c r="A13" s="57" t="s">
        <v>85</v>
      </c>
      <c r="B13" s="57">
        <v>124</v>
      </c>
      <c r="C13" s="57"/>
      <c r="D13" s="57"/>
      <c r="E13" s="189" t="s">
        <v>185</v>
      </c>
      <c r="F13" s="161">
        <v>6</v>
      </c>
      <c r="G13" s="154">
        <f t="shared" si="0"/>
        <v>0</v>
      </c>
      <c r="H13" s="154">
        <f t="shared" si="24"/>
        <v>312500</v>
      </c>
      <c r="I13" s="66">
        <f t="shared" si="6"/>
        <v>312500</v>
      </c>
      <c r="J13" s="32"/>
      <c r="K13" s="280">
        <v>7.4999999999999997E-2</v>
      </c>
      <c r="L13" s="159">
        <f t="shared" si="1"/>
        <v>375000</v>
      </c>
      <c r="M13" s="217">
        <v>3</v>
      </c>
      <c r="N13" s="217">
        <f t="shared" si="2"/>
        <v>5.625</v>
      </c>
      <c r="O13" s="217">
        <f t="shared" si="3"/>
        <v>453125</v>
      </c>
      <c r="P13" s="27" t="s">
        <v>194</v>
      </c>
      <c r="Q13" s="39">
        <f t="shared" si="8"/>
        <v>312500</v>
      </c>
      <c r="R13" s="39">
        <f t="shared" si="9"/>
        <v>291666.66666666669</v>
      </c>
      <c r="S13" s="39">
        <f t="shared" si="10"/>
        <v>281250</v>
      </c>
      <c r="T13" s="39">
        <f t="shared" si="11"/>
        <v>275000</v>
      </c>
      <c r="U13" s="39">
        <f t="shared" si="12"/>
        <v>237500</v>
      </c>
      <c r="V13" s="39">
        <f t="shared" si="13"/>
        <v>210714.28571428571</v>
      </c>
      <c r="W13" s="39">
        <f t="shared" si="14"/>
        <v>190625</v>
      </c>
      <c r="X13" s="39">
        <f t="shared" si="15"/>
        <v>175000</v>
      </c>
      <c r="Y13" s="217">
        <f t="shared" si="25"/>
        <v>0</v>
      </c>
      <c r="Z13" s="217" t="str">
        <f t="shared" si="7"/>
        <v>T8</v>
      </c>
      <c r="AA13" s="218">
        <f t="shared" si="16"/>
        <v>2.5</v>
      </c>
      <c r="AB13" s="218">
        <f t="shared" si="17"/>
        <v>2</v>
      </c>
      <c r="AC13" s="218">
        <f t="shared" si="18"/>
        <v>1.5</v>
      </c>
      <c r="AD13" s="218">
        <f t="shared" si="19"/>
        <v>1.2</v>
      </c>
      <c r="AE13" s="218">
        <f t="shared" si="20"/>
        <v>1</v>
      </c>
      <c r="AF13" s="218">
        <f t="shared" si="21"/>
        <v>0.8571428571428571</v>
      </c>
      <c r="AG13" s="218">
        <f t="shared" si="22"/>
        <v>0.75</v>
      </c>
      <c r="AH13" s="218">
        <f t="shared" si="23"/>
        <v>0.66666666666666663</v>
      </c>
      <c r="AK13" s="3">
        <v>0.05</v>
      </c>
    </row>
    <row r="14" spans="1:43" s="3" customFormat="1" ht="18" customHeight="1">
      <c r="A14" s="57" t="s">
        <v>80</v>
      </c>
      <c r="B14" s="57">
        <v>124</v>
      </c>
      <c r="C14" s="57"/>
      <c r="D14" s="57"/>
      <c r="E14" s="189" t="s">
        <v>185</v>
      </c>
      <c r="F14" s="161">
        <v>6</v>
      </c>
      <c r="G14" s="154">
        <f t="shared" si="0"/>
        <v>0</v>
      </c>
      <c r="H14" s="154">
        <f t="shared" si="24"/>
        <v>312500</v>
      </c>
      <c r="I14" s="66">
        <f t="shared" si="6"/>
        <v>312500</v>
      </c>
      <c r="J14" s="32"/>
      <c r="K14" s="280">
        <v>0.05</v>
      </c>
      <c r="L14" s="159">
        <f t="shared" si="1"/>
        <v>250000</v>
      </c>
      <c r="M14" s="217">
        <v>2</v>
      </c>
      <c r="N14" s="217">
        <f t="shared" si="2"/>
        <v>5.625</v>
      </c>
      <c r="O14" s="217">
        <f t="shared" si="3"/>
        <v>453125</v>
      </c>
      <c r="P14" s="27" t="s">
        <v>157</v>
      </c>
      <c r="Q14" s="39">
        <f t="shared" si="8"/>
        <v>250000</v>
      </c>
      <c r="R14" s="39">
        <f t="shared" si="9"/>
        <v>250000</v>
      </c>
      <c r="S14" s="39">
        <f t="shared" si="10"/>
        <v>250000</v>
      </c>
      <c r="T14" s="39">
        <f t="shared" si="11"/>
        <v>210000</v>
      </c>
      <c r="U14" s="39">
        <f t="shared" si="12"/>
        <v>183333.33333333334</v>
      </c>
      <c r="V14" s="39">
        <f t="shared" si="13"/>
        <v>164285.71428571429</v>
      </c>
      <c r="W14" s="39">
        <f t="shared" si="14"/>
        <v>150000</v>
      </c>
      <c r="X14" s="39">
        <f t="shared" si="15"/>
        <v>138888.88888888888</v>
      </c>
      <c r="Y14" s="217">
        <f t="shared" si="25"/>
        <v>0</v>
      </c>
      <c r="Z14" s="217" t="str">
        <f t="shared" si="7"/>
        <v>T9</v>
      </c>
      <c r="AA14" s="218">
        <f t="shared" si="16"/>
        <v>1.5</v>
      </c>
      <c r="AB14" s="218">
        <f t="shared" si="17"/>
        <v>1</v>
      </c>
      <c r="AC14" s="218">
        <f t="shared" si="18"/>
        <v>0.75</v>
      </c>
      <c r="AD14" s="218">
        <f t="shared" si="19"/>
        <v>0.6</v>
      </c>
      <c r="AE14" s="218">
        <f t="shared" si="20"/>
        <v>0.5</v>
      </c>
      <c r="AF14" s="218">
        <f t="shared" si="21"/>
        <v>0.42857142857142855</v>
      </c>
      <c r="AG14" s="218">
        <f t="shared" si="22"/>
        <v>0.375</v>
      </c>
      <c r="AH14" s="218">
        <f t="shared" si="23"/>
        <v>0.33333333333333331</v>
      </c>
      <c r="AK14" s="3">
        <v>0.03</v>
      </c>
    </row>
    <row r="15" spans="1:43" s="3" customFormat="1" ht="18" customHeight="1">
      <c r="A15" s="57" t="s">
        <v>77</v>
      </c>
      <c r="B15" s="57">
        <v>124</v>
      </c>
      <c r="C15" s="57"/>
      <c r="D15" s="57"/>
      <c r="E15" s="189" t="s">
        <v>185</v>
      </c>
      <c r="F15" s="161">
        <v>6</v>
      </c>
      <c r="G15" s="154">
        <f t="shared" si="0"/>
        <v>0</v>
      </c>
      <c r="H15" s="154">
        <f t="shared" si="24"/>
        <v>312500</v>
      </c>
      <c r="I15" s="66">
        <f t="shared" si="6"/>
        <v>312500</v>
      </c>
      <c r="J15" s="32"/>
      <c r="K15" s="280">
        <v>0.05</v>
      </c>
      <c r="L15" s="159">
        <f t="shared" si="1"/>
        <v>250000</v>
      </c>
      <c r="M15" s="217">
        <v>1</v>
      </c>
      <c r="N15" s="217">
        <f t="shared" si="2"/>
        <v>5.625</v>
      </c>
      <c r="O15" s="217">
        <f t="shared" si="3"/>
        <v>453125</v>
      </c>
      <c r="P15" s="27" t="s">
        <v>113</v>
      </c>
      <c r="Q15" s="39">
        <f t="shared" si="8"/>
        <v>250000</v>
      </c>
      <c r="R15" s="39">
        <f t="shared" si="9"/>
        <v>250000</v>
      </c>
      <c r="S15" s="39">
        <f t="shared" si="10"/>
        <v>200000</v>
      </c>
      <c r="T15" s="39">
        <f t="shared" si="11"/>
        <v>170000</v>
      </c>
      <c r="U15" s="39">
        <f t="shared" si="12"/>
        <v>150000</v>
      </c>
      <c r="V15" s="39">
        <f t="shared" si="13"/>
        <v>135714.28571428571</v>
      </c>
      <c r="W15" s="39">
        <f t="shared" si="14"/>
        <v>125000</v>
      </c>
      <c r="X15" s="39">
        <f t="shared" si="15"/>
        <v>116666.66666666667</v>
      </c>
      <c r="Y15" s="217">
        <f t="shared" si="25"/>
        <v>0</v>
      </c>
      <c r="Z15" s="217" t="str">
        <f t="shared" si="7"/>
        <v>T10</v>
      </c>
      <c r="AA15" s="218">
        <f t="shared" si="16"/>
        <v>0.5</v>
      </c>
      <c r="AB15" s="218">
        <f t="shared" si="17"/>
        <v>0.33333333333333331</v>
      </c>
      <c r="AC15" s="218">
        <f t="shared" si="18"/>
        <v>0.25</v>
      </c>
      <c r="AD15" s="218">
        <f t="shared" si="19"/>
        <v>0.2</v>
      </c>
      <c r="AE15" s="218">
        <f t="shared" si="20"/>
        <v>0.16666666666666666</v>
      </c>
      <c r="AF15" s="218">
        <f t="shared" si="21"/>
        <v>0.14285714285714285</v>
      </c>
      <c r="AG15" s="218">
        <f t="shared" si="22"/>
        <v>0.125</v>
      </c>
      <c r="AH15" s="218">
        <f t="shared" si="23"/>
        <v>0.1111111111111111</v>
      </c>
      <c r="AJ15" s="277"/>
      <c r="AK15" s="3">
        <v>0.02</v>
      </c>
    </row>
    <row r="16" spans="1:43" s="3" customFormat="1" ht="18" customHeight="1">
      <c r="A16" s="57" t="s">
        <v>79</v>
      </c>
      <c r="B16" s="57">
        <v>124</v>
      </c>
      <c r="C16" s="57"/>
      <c r="D16" s="57"/>
      <c r="E16" s="189" t="s">
        <v>185</v>
      </c>
      <c r="F16" s="161">
        <v>6</v>
      </c>
      <c r="G16" s="154">
        <f t="shared" si="0"/>
        <v>0</v>
      </c>
      <c r="H16" s="154">
        <f t="shared" si="24"/>
        <v>312500</v>
      </c>
      <c r="I16" s="66">
        <f t="shared" si="6"/>
        <v>312500</v>
      </c>
      <c r="J16" s="32"/>
      <c r="K16" s="280">
        <v>0.05</v>
      </c>
      <c r="L16" s="159">
        <f t="shared" si="1"/>
        <v>250000</v>
      </c>
      <c r="M16" s="217">
        <v>0</v>
      </c>
      <c r="N16" s="217">
        <f t="shared" si="2"/>
        <v>5.625</v>
      </c>
      <c r="O16" s="217">
        <f t="shared" si="3"/>
        <v>453125</v>
      </c>
      <c r="P16" s="27" t="s">
        <v>195</v>
      </c>
      <c r="Q16" s="39">
        <f t="shared" si="8"/>
        <v>250000</v>
      </c>
      <c r="R16" s="39">
        <f t="shared" si="9"/>
        <v>183333.33333333334</v>
      </c>
      <c r="S16" s="39">
        <f t="shared" si="10"/>
        <v>150000</v>
      </c>
      <c r="T16" s="39">
        <f t="shared" si="11"/>
        <v>130000</v>
      </c>
      <c r="U16" s="39">
        <f t="shared" si="12"/>
        <v>116666.66666666667</v>
      </c>
      <c r="V16" s="39">
        <f t="shared" si="13"/>
        <v>107142.85714285714</v>
      </c>
      <c r="W16" s="39">
        <f t="shared" si="14"/>
        <v>100000</v>
      </c>
      <c r="X16" s="39">
        <f t="shared" si="15"/>
        <v>94444.444444444438</v>
      </c>
      <c r="Y16" s="217">
        <f t="shared" si="25"/>
        <v>0</v>
      </c>
      <c r="Z16" s="217" t="str">
        <f t="shared" si="7"/>
        <v>T11</v>
      </c>
      <c r="AA16" s="218">
        <f t="shared" si="16"/>
        <v>0</v>
      </c>
      <c r="AB16" s="218">
        <f t="shared" si="17"/>
        <v>0</v>
      </c>
      <c r="AC16" s="218">
        <f t="shared" si="18"/>
        <v>0</v>
      </c>
      <c r="AD16" s="218">
        <f t="shared" si="19"/>
        <v>0</v>
      </c>
      <c r="AE16" s="218">
        <f t="shared" si="20"/>
        <v>0</v>
      </c>
      <c r="AF16" s="218">
        <f t="shared" si="21"/>
        <v>0</v>
      </c>
      <c r="AG16" s="218">
        <f t="shared" si="22"/>
        <v>0</v>
      </c>
      <c r="AH16" s="218">
        <f t="shared" si="23"/>
        <v>0</v>
      </c>
    </row>
    <row r="17" spans="1:34" s="3" customFormat="1" ht="18" customHeight="1">
      <c r="A17" s="57" t="s">
        <v>92</v>
      </c>
      <c r="B17" s="57">
        <v>124</v>
      </c>
      <c r="C17" s="57"/>
      <c r="D17" s="57"/>
      <c r="E17" s="189" t="s">
        <v>185</v>
      </c>
      <c r="F17" s="161">
        <v>6</v>
      </c>
      <c r="G17" s="154">
        <f t="shared" si="0"/>
        <v>0</v>
      </c>
      <c r="H17" s="154">
        <f t="shared" si="24"/>
        <v>312500</v>
      </c>
      <c r="I17" s="66">
        <f t="shared" si="6"/>
        <v>312500</v>
      </c>
      <c r="J17" s="32"/>
      <c r="K17" s="280">
        <v>0.05</v>
      </c>
      <c r="L17" s="159">
        <f t="shared" si="1"/>
        <v>250000</v>
      </c>
      <c r="M17" s="217">
        <v>0</v>
      </c>
      <c r="N17" s="217">
        <f t="shared" si="2"/>
        <v>5.625</v>
      </c>
      <c r="O17" s="217">
        <f t="shared" si="3"/>
        <v>453125</v>
      </c>
      <c r="P17" s="27" t="s">
        <v>196</v>
      </c>
      <c r="Q17" s="39">
        <f t="shared" si="8"/>
        <v>150000</v>
      </c>
      <c r="R17" s="39">
        <f t="shared" si="9"/>
        <v>116666.66666666667</v>
      </c>
      <c r="S17" s="39">
        <f t="shared" si="10"/>
        <v>100000</v>
      </c>
      <c r="T17" s="39">
        <f t="shared" si="11"/>
        <v>90000</v>
      </c>
      <c r="U17" s="39">
        <f t="shared" si="12"/>
        <v>83333.333333333328</v>
      </c>
      <c r="V17" s="39">
        <f t="shared" si="13"/>
        <v>78571.428571428565</v>
      </c>
      <c r="W17" s="39">
        <f t="shared" si="14"/>
        <v>75000</v>
      </c>
      <c r="X17" s="39">
        <f t="shared" si="15"/>
        <v>72222.222222222219</v>
      </c>
      <c r="Y17" s="217">
        <f t="shared" si="25"/>
        <v>0</v>
      </c>
      <c r="Z17" s="217" t="str">
        <f t="shared" si="7"/>
        <v>T12</v>
      </c>
      <c r="AA17" s="218">
        <f t="shared" si="16"/>
        <v>0</v>
      </c>
      <c r="AB17" s="218">
        <f t="shared" si="17"/>
        <v>0</v>
      </c>
      <c r="AC17" s="218">
        <f t="shared" si="18"/>
        <v>0</v>
      </c>
      <c r="AD17" s="218">
        <f t="shared" si="19"/>
        <v>0</v>
      </c>
      <c r="AE17" s="218">
        <f t="shared" si="20"/>
        <v>0</v>
      </c>
      <c r="AF17" s="218">
        <f t="shared" si="21"/>
        <v>0</v>
      </c>
      <c r="AG17" s="218">
        <f t="shared" si="22"/>
        <v>0</v>
      </c>
      <c r="AH17" s="218">
        <f t="shared" si="23"/>
        <v>0</v>
      </c>
    </row>
    <row r="18" spans="1:34" s="3" customFormat="1" ht="18" customHeight="1">
      <c r="A18" s="57" t="s">
        <v>97</v>
      </c>
      <c r="B18" s="57">
        <v>118</v>
      </c>
      <c r="C18" s="57"/>
      <c r="D18" s="57"/>
      <c r="E18" s="189">
        <v>4</v>
      </c>
      <c r="F18" s="161">
        <f t="shared" ref="F18:F29" si="26">N18</f>
        <v>0</v>
      </c>
      <c r="G18" s="154">
        <f t="shared" si="0"/>
        <v>0</v>
      </c>
      <c r="H18" s="154">
        <v>50000</v>
      </c>
      <c r="I18" s="66">
        <f t="shared" si="6"/>
        <v>50000</v>
      </c>
      <c r="J18" s="32"/>
      <c r="K18" s="280">
        <v>0.01</v>
      </c>
      <c r="L18" s="159">
        <f t="shared" si="1"/>
        <v>50000</v>
      </c>
      <c r="M18" s="217">
        <v>0</v>
      </c>
      <c r="N18" s="217">
        <f t="shared" si="2"/>
        <v>0</v>
      </c>
      <c r="O18" s="217">
        <f t="shared" si="3"/>
        <v>50000</v>
      </c>
      <c r="P18" s="27" t="s">
        <v>197</v>
      </c>
      <c r="Q18" s="39">
        <f t="shared" si="8"/>
        <v>50000</v>
      </c>
      <c r="R18" s="39">
        <f t="shared" si="9"/>
        <v>50000</v>
      </c>
      <c r="S18" s="39">
        <f t="shared" si="10"/>
        <v>50000</v>
      </c>
      <c r="T18" s="39">
        <f t="shared" si="11"/>
        <v>50000</v>
      </c>
      <c r="U18" s="39">
        <f t="shared" si="12"/>
        <v>50000</v>
      </c>
      <c r="V18" s="39">
        <f t="shared" si="13"/>
        <v>50000</v>
      </c>
      <c r="W18" s="39">
        <f t="shared" si="14"/>
        <v>50000</v>
      </c>
      <c r="X18" s="39">
        <f t="shared" si="15"/>
        <v>50000</v>
      </c>
      <c r="Y18" s="217">
        <f t="shared" si="25"/>
        <v>0</v>
      </c>
      <c r="Z18" s="217" t="str">
        <f t="shared" si="7"/>
        <v>T13</v>
      </c>
      <c r="AA18" s="218">
        <f t="shared" si="16"/>
        <v>0</v>
      </c>
      <c r="AB18" s="218">
        <f t="shared" si="17"/>
        <v>0</v>
      </c>
      <c r="AC18" s="218">
        <f t="shared" si="18"/>
        <v>0</v>
      </c>
      <c r="AD18" s="218">
        <f t="shared" si="19"/>
        <v>0</v>
      </c>
      <c r="AE18" s="218">
        <f t="shared" si="20"/>
        <v>0</v>
      </c>
      <c r="AF18" s="218">
        <f t="shared" si="21"/>
        <v>0</v>
      </c>
      <c r="AG18" s="218">
        <f t="shared" si="22"/>
        <v>0</v>
      </c>
      <c r="AH18" s="218">
        <f t="shared" si="23"/>
        <v>0</v>
      </c>
    </row>
    <row r="19" spans="1:34" s="3" customFormat="1" ht="18" customHeight="1">
      <c r="A19" s="57" t="s">
        <v>82</v>
      </c>
      <c r="B19" s="57">
        <v>118</v>
      </c>
      <c r="C19" s="57"/>
      <c r="D19" s="57"/>
      <c r="E19" s="189">
        <v>4</v>
      </c>
      <c r="F19" s="161">
        <v>0</v>
      </c>
      <c r="G19" s="154">
        <f t="shared" si="0"/>
        <v>0</v>
      </c>
      <c r="H19" s="154">
        <v>50000</v>
      </c>
      <c r="I19" s="66">
        <f t="shared" si="6"/>
        <v>50000</v>
      </c>
      <c r="J19" s="32"/>
      <c r="K19" s="280">
        <v>0.01</v>
      </c>
      <c r="L19" s="159">
        <f t="shared" si="1"/>
        <v>50000</v>
      </c>
      <c r="M19" s="217">
        <v>0</v>
      </c>
      <c r="N19" s="217" t="e">
        <f t="shared" si="2"/>
        <v>#N/A</v>
      </c>
      <c r="O19" s="217" t="e">
        <f t="shared" si="3"/>
        <v>#N/A</v>
      </c>
      <c r="P19" s="27" t="s">
        <v>158</v>
      </c>
      <c r="Q19" s="39">
        <f t="shared" si="8"/>
        <v>50000</v>
      </c>
      <c r="R19" s="39">
        <f t="shared" si="9"/>
        <v>50000</v>
      </c>
      <c r="S19" s="39">
        <f t="shared" si="10"/>
        <v>50000</v>
      </c>
      <c r="T19" s="39">
        <f t="shared" si="11"/>
        <v>50000</v>
      </c>
      <c r="U19" s="39">
        <f t="shared" si="12"/>
        <v>50000</v>
      </c>
      <c r="V19" s="39">
        <f t="shared" si="13"/>
        <v>50000</v>
      </c>
      <c r="W19" s="39">
        <f t="shared" si="14"/>
        <v>50000</v>
      </c>
      <c r="X19" s="39">
        <f t="shared" si="15"/>
        <v>50000</v>
      </c>
      <c r="Y19" s="217">
        <f t="shared" si="25"/>
        <v>0</v>
      </c>
      <c r="Z19" s="217" t="str">
        <f t="shared" si="7"/>
        <v>T14</v>
      </c>
      <c r="AA19" s="218">
        <f t="shared" si="16"/>
        <v>0</v>
      </c>
      <c r="AB19" s="218">
        <f t="shared" si="17"/>
        <v>0</v>
      </c>
      <c r="AC19" s="218">
        <f t="shared" si="18"/>
        <v>0</v>
      </c>
      <c r="AD19" s="218">
        <f t="shared" si="19"/>
        <v>0</v>
      </c>
      <c r="AE19" s="218">
        <f t="shared" si="20"/>
        <v>0</v>
      </c>
      <c r="AF19" s="218">
        <f t="shared" si="21"/>
        <v>0</v>
      </c>
      <c r="AG19" s="218">
        <f t="shared" si="22"/>
        <v>0</v>
      </c>
      <c r="AH19" s="218">
        <f t="shared" si="23"/>
        <v>0</v>
      </c>
    </row>
    <row r="20" spans="1:34" s="3" customFormat="1" ht="18" customHeight="1">
      <c r="A20" s="57" t="s">
        <v>90</v>
      </c>
      <c r="B20" s="57">
        <v>118</v>
      </c>
      <c r="C20" s="57"/>
      <c r="D20" s="57"/>
      <c r="E20" s="189">
        <v>4</v>
      </c>
      <c r="F20" s="161">
        <v>0</v>
      </c>
      <c r="G20" s="154">
        <f t="shared" si="0"/>
        <v>0</v>
      </c>
      <c r="H20" s="154">
        <v>50000</v>
      </c>
      <c r="I20" s="66">
        <f t="shared" si="6"/>
        <v>50000</v>
      </c>
      <c r="J20" s="32"/>
      <c r="K20" s="280">
        <v>0.01</v>
      </c>
      <c r="L20" s="159">
        <f t="shared" si="1"/>
        <v>50000</v>
      </c>
      <c r="M20" s="217">
        <v>0</v>
      </c>
      <c r="N20" s="217" t="e">
        <f t="shared" si="2"/>
        <v>#N/A</v>
      </c>
      <c r="O20" s="217" t="e">
        <f t="shared" si="3"/>
        <v>#N/A</v>
      </c>
      <c r="P20" s="27" t="s">
        <v>198</v>
      </c>
      <c r="Q20" s="39">
        <f t="shared" si="8"/>
        <v>50000</v>
      </c>
      <c r="R20" s="39">
        <f t="shared" si="9"/>
        <v>50000</v>
      </c>
      <c r="S20" s="39">
        <f t="shared" si="10"/>
        <v>50000</v>
      </c>
      <c r="T20" s="39">
        <f t="shared" si="11"/>
        <v>50000</v>
      </c>
      <c r="U20" s="39">
        <f t="shared" si="12"/>
        <v>50000</v>
      </c>
      <c r="V20" s="39">
        <f t="shared" si="13"/>
        <v>50000</v>
      </c>
      <c r="W20" s="39">
        <f t="shared" si="14"/>
        <v>50000</v>
      </c>
      <c r="X20" s="39">
        <f t="shared" si="15"/>
        <v>50000</v>
      </c>
      <c r="Y20" s="217">
        <f t="shared" si="25"/>
        <v>0</v>
      </c>
      <c r="Z20" s="217" t="str">
        <f t="shared" si="7"/>
        <v>T15</v>
      </c>
      <c r="AA20" s="218">
        <f t="shared" si="16"/>
        <v>0</v>
      </c>
      <c r="AB20" s="218">
        <f t="shared" si="17"/>
        <v>0</v>
      </c>
      <c r="AC20" s="218">
        <f t="shared" si="18"/>
        <v>0</v>
      </c>
      <c r="AD20" s="218">
        <f t="shared" si="19"/>
        <v>0</v>
      </c>
      <c r="AE20" s="218">
        <f t="shared" si="20"/>
        <v>0</v>
      </c>
      <c r="AF20" s="218">
        <f t="shared" si="21"/>
        <v>0</v>
      </c>
      <c r="AG20" s="218">
        <f t="shared" si="22"/>
        <v>0</v>
      </c>
      <c r="AH20" s="218">
        <f t="shared" si="23"/>
        <v>0</v>
      </c>
    </row>
    <row r="21" spans="1:34" s="3" customFormat="1" ht="18" customHeight="1">
      <c r="A21" s="57" t="s">
        <v>73</v>
      </c>
      <c r="B21" s="57">
        <v>118</v>
      </c>
      <c r="C21" s="57"/>
      <c r="D21" s="57"/>
      <c r="E21" s="189">
        <v>4</v>
      </c>
      <c r="F21" s="161">
        <v>0</v>
      </c>
      <c r="G21" s="154">
        <f t="shared" si="0"/>
        <v>0</v>
      </c>
      <c r="H21" s="154">
        <v>50000</v>
      </c>
      <c r="I21" s="66">
        <f t="shared" si="6"/>
        <v>50000</v>
      </c>
      <c r="J21" s="32"/>
      <c r="K21" s="280">
        <v>0.01</v>
      </c>
      <c r="L21" s="159">
        <f t="shared" si="1"/>
        <v>50000</v>
      </c>
      <c r="M21" s="217">
        <v>0</v>
      </c>
      <c r="N21" s="217" t="e">
        <f t="shared" si="2"/>
        <v>#N/A</v>
      </c>
      <c r="O21" s="217" t="e">
        <f t="shared" si="3"/>
        <v>#N/A</v>
      </c>
      <c r="P21" s="27" t="s">
        <v>186</v>
      </c>
      <c r="Q21" s="39">
        <f t="shared" si="8"/>
        <v>50000</v>
      </c>
      <c r="R21" s="39">
        <f t="shared" si="9"/>
        <v>50000</v>
      </c>
      <c r="S21" s="39">
        <f t="shared" si="10"/>
        <v>50000</v>
      </c>
      <c r="T21" s="39">
        <f t="shared" si="11"/>
        <v>50000</v>
      </c>
      <c r="U21" s="39">
        <f t="shared" si="12"/>
        <v>50000</v>
      </c>
      <c r="V21" s="39">
        <f t="shared" si="13"/>
        <v>50000</v>
      </c>
      <c r="W21" s="39">
        <f t="shared" si="14"/>
        <v>50000</v>
      </c>
      <c r="X21" s="39">
        <f t="shared" si="15"/>
        <v>50000</v>
      </c>
      <c r="Y21" s="217">
        <f t="shared" si="25"/>
        <v>0</v>
      </c>
      <c r="Z21" s="217" t="str">
        <f t="shared" si="7"/>
        <v>T16</v>
      </c>
      <c r="AA21" s="218">
        <f t="shared" si="16"/>
        <v>0</v>
      </c>
      <c r="AB21" s="218">
        <f t="shared" si="17"/>
        <v>0</v>
      </c>
      <c r="AC21" s="218">
        <f t="shared" si="18"/>
        <v>0</v>
      </c>
      <c r="AD21" s="218">
        <f t="shared" si="19"/>
        <v>0</v>
      </c>
      <c r="AE21" s="218">
        <f t="shared" si="20"/>
        <v>0</v>
      </c>
      <c r="AF21" s="218">
        <f t="shared" si="21"/>
        <v>0</v>
      </c>
      <c r="AG21" s="218">
        <f t="shared" si="22"/>
        <v>0</v>
      </c>
      <c r="AH21" s="218">
        <f t="shared" si="23"/>
        <v>0</v>
      </c>
    </row>
    <row r="22" spans="1:34" s="27" customFormat="1" ht="18" customHeight="1">
      <c r="A22" s="57" t="s">
        <v>95</v>
      </c>
      <c r="B22" s="57">
        <v>117</v>
      </c>
      <c r="C22" s="57"/>
      <c r="D22" s="57"/>
      <c r="E22" s="189">
        <v>5</v>
      </c>
      <c r="F22" s="161">
        <v>0</v>
      </c>
      <c r="G22" s="154">
        <f t="shared" si="0"/>
        <v>0</v>
      </c>
      <c r="H22" s="154">
        <v>50000</v>
      </c>
      <c r="I22" s="66">
        <f t="shared" si="6"/>
        <v>50000</v>
      </c>
      <c r="J22" s="32"/>
      <c r="K22" s="280">
        <v>0.01</v>
      </c>
      <c r="L22" s="159">
        <f t="shared" si="1"/>
        <v>50000</v>
      </c>
      <c r="M22" s="217">
        <v>0</v>
      </c>
      <c r="N22" s="217">
        <f t="shared" si="2"/>
        <v>0</v>
      </c>
      <c r="O22" s="217">
        <f t="shared" si="3"/>
        <v>50000</v>
      </c>
      <c r="P22" s="27" t="s">
        <v>199</v>
      </c>
      <c r="Q22" s="39">
        <f t="shared" si="8"/>
        <v>50000</v>
      </c>
      <c r="R22" s="39">
        <f t="shared" si="9"/>
        <v>50000</v>
      </c>
      <c r="S22" s="39">
        <f t="shared" si="10"/>
        <v>50000</v>
      </c>
      <c r="T22" s="39">
        <f t="shared" si="11"/>
        <v>50000</v>
      </c>
      <c r="U22" s="39">
        <f t="shared" si="12"/>
        <v>50000</v>
      </c>
      <c r="V22" s="39">
        <f t="shared" si="13"/>
        <v>50000</v>
      </c>
      <c r="W22" s="39">
        <f t="shared" si="14"/>
        <v>50000</v>
      </c>
      <c r="X22" s="39">
        <f t="shared" si="15"/>
        <v>44444.444444444445</v>
      </c>
      <c r="Y22" s="217">
        <f t="shared" si="25"/>
        <v>0</v>
      </c>
      <c r="Z22" s="217" t="str">
        <f t="shared" si="7"/>
        <v>T17</v>
      </c>
      <c r="AA22" s="218">
        <f t="shared" si="16"/>
        <v>0</v>
      </c>
      <c r="AB22" s="218">
        <f t="shared" si="17"/>
        <v>0</v>
      </c>
      <c r="AC22" s="218">
        <f t="shared" si="18"/>
        <v>0</v>
      </c>
      <c r="AD22" s="218">
        <f t="shared" si="19"/>
        <v>0</v>
      </c>
      <c r="AE22" s="218">
        <f t="shared" si="20"/>
        <v>0</v>
      </c>
      <c r="AF22" s="218">
        <f t="shared" si="21"/>
        <v>0</v>
      </c>
      <c r="AG22" s="218">
        <f t="shared" si="22"/>
        <v>0</v>
      </c>
      <c r="AH22" s="218">
        <f t="shared" si="23"/>
        <v>0</v>
      </c>
    </row>
    <row r="23" spans="1:34" s="27" customFormat="1" ht="18" customHeight="1">
      <c r="A23" s="57" t="s">
        <v>83</v>
      </c>
      <c r="B23" s="57">
        <v>117</v>
      </c>
      <c r="C23" s="57"/>
      <c r="D23" s="57"/>
      <c r="E23" s="189">
        <v>5</v>
      </c>
      <c r="F23" s="161">
        <v>0</v>
      </c>
      <c r="G23" s="154">
        <f t="shared" si="0"/>
        <v>0</v>
      </c>
      <c r="H23" s="154">
        <v>50000</v>
      </c>
      <c r="I23" s="66">
        <f t="shared" si="6"/>
        <v>50000</v>
      </c>
      <c r="J23" s="32"/>
      <c r="K23" s="280">
        <v>0.01</v>
      </c>
      <c r="L23" s="159">
        <f t="shared" si="1"/>
        <v>50000</v>
      </c>
      <c r="M23" s="217">
        <v>0</v>
      </c>
      <c r="N23" s="217" t="e">
        <f t="shared" si="2"/>
        <v>#N/A</v>
      </c>
      <c r="O23" s="217" t="e">
        <f t="shared" si="3"/>
        <v>#N/A</v>
      </c>
      <c r="P23" s="27" t="s">
        <v>191</v>
      </c>
      <c r="Q23" s="39">
        <f t="shared" si="8"/>
        <v>50000</v>
      </c>
      <c r="R23" s="39">
        <f t="shared" si="9"/>
        <v>50000</v>
      </c>
      <c r="S23" s="39">
        <f t="shared" si="10"/>
        <v>50000</v>
      </c>
      <c r="T23" s="39">
        <f t="shared" si="11"/>
        <v>50000</v>
      </c>
      <c r="U23" s="39">
        <f t="shared" si="12"/>
        <v>50000</v>
      </c>
      <c r="V23" s="39">
        <f t="shared" si="13"/>
        <v>50000</v>
      </c>
      <c r="W23" s="39">
        <f t="shared" si="14"/>
        <v>43750</v>
      </c>
      <c r="X23" s="39">
        <f t="shared" si="15"/>
        <v>38888.888888888891</v>
      </c>
      <c r="Y23" s="217">
        <f t="shared" si="25"/>
        <v>0</v>
      </c>
      <c r="Z23" s="217" t="str">
        <f t="shared" si="7"/>
        <v>T18</v>
      </c>
      <c r="AA23" s="218">
        <f t="shared" si="16"/>
        <v>0</v>
      </c>
      <c r="AB23" s="218">
        <f t="shared" si="17"/>
        <v>0</v>
      </c>
      <c r="AC23" s="218">
        <f t="shared" si="18"/>
        <v>0</v>
      </c>
      <c r="AD23" s="218">
        <f t="shared" si="19"/>
        <v>0</v>
      </c>
      <c r="AE23" s="218">
        <f t="shared" si="20"/>
        <v>0</v>
      </c>
      <c r="AF23" s="218">
        <f t="shared" si="21"/>
        <v>0</v>
      </c>
      <c r="AG23" s="218">
        <f t="shared" si="22"/>
        <v>0</v>
      </c>
      <c r="AH23" s="218">
        <f t="shared" si="23"/>
        <v>0</v>
      </c>
    </row>
    <row r="24" spans="1:34" s="27" customFormat="1" ht="18" customHeight="1">
      <c r="A24" s="57" t="s">
        <v>76</v>
      </c>
      <c r="B24" s="57">
        <v>117</v>
      </c>
      <c r="C24" s="57"/>
      <c r="D24" s="57"/>
      <c r="E24" s="189">
        <v>5</v>
      </c>
      <c r="F24" s="161">
        <v>0</v>
      </c>
      <c r="G24" s="154">
        <f t="shared" si="0"/>
        <v>0</v>
      </c>
      <c r="H24" s="154">
        <v>50000</v>
      </c>
      <c r="I24" s="66">
        <f t="shared" si="6"/>
        <v>50000</v>
      </c>
      <c r="J24" s="32"/>
      <c r="K24" s="280">
        <v>0.01</v>
      </c>
      <c r="L24" s="159">
        <f t="shared" si="1"/>
        <v>50000</v>
      </c>
      <c r="M24" s="217">
        <v>0</v>
      </c>
      <c r="N24" s="217" t="e">
        <f t="shared" si="2"/>
        <v>#N/A</v>
      </c>
      <c r="O24" s="217" t="e">
        <f t="shared" si="3"/>
        <v>#N/A</v>
      </c>
      <c r="P24" s="27" t="s">
        <v>192</v>
      </c>
      <c r="Q24" s="39">
        <f t="shared" si="8"/>
        <v>50000</v>
      </c>
      <c r="R24" s="39">
        <f t="shared" si="9"/>
        <v>50000</v>
      </c>
      <c r="S24" s="39">
        <f t="shared" si="10"/>
        <v>50000</v>
      </c>
      <c r="T24" s="39">
        <f t="shared" si="11"/>
        <v>50000</v>
      </c>
      <c r="U24" s="39">
        <f t="shared" si="12"/>
        <v>50000</v>
      </c>
      <c r="V24" s="39">
        <f t="shared" si="13"/>
        <v>42857.142857142855</v>
      </c>
      <c r="W24" s="39">
        <f t="shared" si="14"/>
        <v>37500</v>
      </c>
      <c r="X24" s="39">
        <f t="shared" si="15"/>
        <v>33333.333333333336</v>
      </c>
      <c r="Y24" s="217">
        <f t="shared" si="25"/>
        <v>0</v>
      </c>
      <c r="Z24" s="217" t="str">
        <f t="shared" si="7"/>
        <v>T19</v>
      </c>
      <c r="AA24" s="218">
        <f t="shared" si="16"/>
        <v>0</v>
      </c>
      <c r="AB24" s="218">
        <f t="shared" si="17"/>
        <v>0</v>
      </c>
      <c r="AC24" s="218">
        <f t="shared" si="18"/>
        <v>0</v>
      </c>
      <c r="AD24" s="218">
        <f t="shared" si="19"/>
        <v>0</v>
      </c>
      <c r="AE24" s="218">
        <f t="shared" si="20"/>
        <v>0</v>
      </c>
      <c r="AF24" s="218">
        <f t="shared" si="21"/>
        <v>0</v>
      </c>
      <c r="AG24" s="218">
        <f t="shared" si="22"/>
        <v>0</v>
      </c>
      <c r="AH24" s="218">
        <f t="shared" si="23"/>
        <v>0</v>
      </c>
    </row>
    <row r="25" spans="1:34" s="27" customFormat="1" ht="18" customHeight="1">
      <c r="A25" s="57" t="s">
        <v>305</v>
      </c>
      <c r="B25" s="57">
        <v>117</v>
      </c>
      <c r="C25" s="57"/>
      <c r="D25" s="57"/>
      <c r="E25" s="189">
        <v>5</v>
      </c>
      <c r="F25" s="161">
        <v>0</v>
      </c>
      <c r="G25" s="154">
        <f t="shared" si="0"/>
        <v>0</v>
      </c>
      <c r="H25" s="154">
        <v>50000</v>
      </c>
      <c r="I25" s="66">
        <f t="shared" si="6"/>
        <v>50000</v>
      </c>
      <c r="J25" s="32"/>
      <c r="K25" s="280">
        <v>0.01</v>
      </c>
      <c r="L25" s="159">
        <f t="shared" si="1"/>
        <v>50000</v>
      </c>
      <c r="M25" s="217">
        <v>0</v>
      </c>
      <c r="N25" s="217" t="e">
        <f t="shared" si="2"/>
        <v>#N/A</v>
      </c>
      <c r="O25" s="217" t="e">
        <f t="shared" si="3"/>
        <v>#N/A</v>
      </c>
      <c r="P25" s="27" t="s">
        <v>193</v>
      </c>
      <c r="Q25" s="39">
        <f t="shared" si="8"/>
        <v>50000</v>
      </c>
      <c r="R25" s="39">
        <f t="shared" si="9"/>
        <v>50000</v>
      </c>
      <c r="S25" s="39">
        <f t="shared" si="10"/>
        <v>50000</v>
      </c>
      <c r="T25" s="39">
        <f t="shared" si="11"/>
        <v>50000</v>
      </c>
      <c r="U25" s="39">
        <f t="shared" si="12"/>
        <v>41666.666666666664</v>
      </c>
      <c r="V25" s="39">
        <f t="shared" si="13"/>
        <v>35714.285714285717</v>
      </c>
      <c r="W25" s="39">
        <f t="shared" si="14"/>
        <v>31250</v>
      </c>
      <c r="X25" s="39">
        <f t="shared" si="15"/>
        <v>27777.777777777777</v>
      </c>
      <c r="Y25" s="217">
        <f t="shared" si="25"/>
        <v>0</v>
      </c>
      <c r="Z25" s="217" t="str">
        <f t="shared" si="7"/>
        <v>T20</v>
      </c>
      <c r="AA25" s="218">
        <f t="shared" si="16"/>
        <v>0</v>
      </c>
      <c r="AB25" s="218">
        <f t="shared" si="17"/>
        <v>0</v>
      </c>
      <c r="AC25" s="218">
        <f t="shared" si="18"/>
        <v>0</v>
      </c>
      <c r="AD25" s="218">
        <f t="shared" si="19"/>
        <v>0</v>
      </c>
      <c r="AE25" s="218">
        <f t="shared" si="20"/>
        <v>0</v>
      </c>
      <c r="AF25" s="218">
        <f t="shared" si="21"/>
        <v>0</v>
      </c>
      <c r="AG25" s="218">
        <f t="shared" si="22"/>
        <v>0</v>
      </c>
      <c r="AH25" s="218">
        <f t="shared" si="23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26"/>
        <v>0</v>
      </c>
      <c r="G26" s="154">
        <f t="shared" si="0"/>
        <v>0</v>
      </c>
      <c r="H26" s="154">
        <f t="shared" ref="H26:H29" si="27">O26</f>
        <v>0</v>
      </c>
      <c r="I26" s="66">
        <f t="shared" si="6"/>
        <v>0</v>
      </c>
      <c r="J26" s="32"/>
      <c r="K26" s="280">
        <v>0.01</v>
      </c>
      <c r="L26" s="159">
        <f t="shared" si="1"/>
        <v>50000</v>
      </c>
      <c r="M26" s="217">
        <v>0</v>
      </c>
      <c r="N26" s="217">
        <f t="shared" si="2"/>
        <v>0</v>
      </c>
      <c r="O26" s="217">
        <f t="shared" si="3"/>
        <v>0</v>
      </c>
      <c r="P26" s="27" t="s">
        <v>200</v>
      </c>
      <c r="Q26" s="39">
        <f t="shared" si="8"/>
        <v>50000</v>
      </c>
      <c r="R26" s="39">
        <f t="shared" si="9"/>
        <v>50000</v>
      </c>
      <c r="S26" s="39">
        <f t="shared" si="10"/>
        <v>50000</v>
      </c>
      <c r="T26" s="39">
        <f t="shared" si="11"/>
        <v>40000</v>
      </c>
      <c r="U26" s="39">
        <f t="shared" si="12"/>
        <v>33333.333333333336</v>
      </c>
      <c r="V26" s="39">
        <f t="shared" si="13"/>
        <v>28571.428571428572</v>
      </c>
      <c r="W26" s="39">
        <f t="shared" si="14"/>
        <v>25000</v>
      </c>
      <c r="X26" s="39">
        <f t="shared" si="15"/>
        <v>22222.222222222223</v>
      </c>
      <c r="Y26" s="217">
        <f t="shared" si="25"/>
        <v>0</v>
      </c>
      <c r="Z26" s="217" t="str">
        <f t="shared" si="7"/>
        <v>T21</v>
      </c>
      <c r="AA26" s="218">
        <f t="shared" si="16"/>
        <v>0</v>
      </c>
      <c r="AB26" s="218">
        <f t="shared" si="17"/>
        <v>0</v>
      </c>
      <c r="AC26" s="218">
        <f t="shared" si="18"/>
        <v>0</v>
      </c>
      <c r="AD26" s="218">
        <f t="shared" si="19"/>
        <v>0</v>
      </c>
      <c r="AE26" s="218">
        <f t="shared" si="20"/>
        <v>0</v>
      </c>
      <c r="AF26" s="218">
        <f t="shared" si="21"/>
        <v>0</v>
      </c>
      <c r="AG26" s="218">
        <f t="shared" si="22"/>
        <v>0</v>
      </c>
      <c r="AH26" s="218">
        <f t="shared" si="23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26"/>
        <v>0</v>
      </c>
      <c r="G27" s="154">
        <f t="shared" si="0"/>
        <v>0</v>
      </c>
      <c r="H27" s="154">
        <f t="shared" si="27"/>
        <v>0</v>
      </c>
      <c r="I27" s="66">
        <f t="shared" si="6"/>
        <v>0</v>
      </c>
      <c r="J27" s="32"/>
      <c r="K27" s="280">
        <v>0.01</v>
      </c>
      <c r="L27" s="159">
        <f t="shared" si="1"/>
        <v>50000</v>
      </c>
      <c r="M27" s="217">
        <v>0</v>
      </c>
      <c r="N27" s="217">
        <f t="shared" si="2"/>
        <v>0</v>
      </c>
      <c r="O27" s="217">
        <f t="shared" si="3"/>
        <v>0</v>
      </c>
      <c r="P27" s="27" t="s">
        <v>201</v>
      </c>
      <c r="Q27" s="39">
        <f t="shared" si="8"/>
        <v>50000</v>
      </c>
      <c r="R27" s="39">
        <f t="shared" si="9"/>
        <v>50000</v>
      </c>
      <c r="S27" s="39">
        <f t="shared" si="10"/>
        <v>37500</v>
      </c>
      <c r="T27" s="39">
        <f t="shared" si="11"/>
        <v>30000</v>
      </c>
      <c r="U27" s="39">
        <f t="shared" si="12"/>
        <v>25000</v>
      </c>
      <c r="V27" s="39">
        <f t="shared" si="13"/>
        <v>21428.571428571428</v>
      </c>
      <c r="W27" s="39">
        <f t="shared" si="14"/>
        <v>18750</v>
      </c>
      <c r="X27" s="39">
        <f>SUM($L27:$L36)/X$5</f>
        <v>16666.666666666668</v>
      </c>
      <c r="Y27" s="217">
        <f t="shared" si="25"/>
        <v>0</v>
      </c>
      <c r="Z27" s="217" t="str">
        <f t="shared" si="7"/>
        <v>T22</v>
      </c>
      <c r="AA27" s="218">
        <f t="shared" si="16"/>
        <v>0</v>
      </c>
      <c r="AB27" s="218">
        <f t="shared" si="17"/>
        <v>0</v>
      </c>
      <c r="AC27" s="218">
        <f t="shared" si="18"/>
        <v>0</v>
      </c>
      <c r="AD27" s="218">
        <f t="shared" si="19"/>
        <v>0</v>
      </c>
      <c r="AE27" s="218">
        <f t="shared" si="20"/>
        <v>0</v>
      </c>
      <c r="AF27" s="218">
        <f t="shared" si="21"/>
        <v>0</v>
      </c>
      <c r="AG27" s="218">
        <f t="shared" si="22"/>
        <v>0</v>
      </c>
      <c r="AH27" s="218">
        <f>SUM($M27:$M36)/AH$5</f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26"/>
        <v>0</v>
      </c>
      <c r="G28" s="154">
        <f t="shared" si="0"/>
        <v>0</v>
      </c>
      <c r="H28" s="154">
        <f t="shared" si="27"/>
        <v>0</v>
      </c>
      <c r="I28" s="66">
        <f t="shared" si="6"/>
        <v>0</v>
      </c>
      <c r="J28" s="32"/>
      <c r="K28" s="280">
        <v>0.01</v>
      </c>
      <c r="L28" s="159">
        <f t="shared" si="1"/>
        <v>50000</v>
      </c>
      <c r="M28" s="217">
        <v>0</v>
      </c>
      <c r="N28" s="217">
        <f t="shared" si="2"/>
        <v>0</v>
      </c>
      <c r="O28" s="217">
        <f t="shared" si="3"/>
        <v>0</v>
      </c>
      <c r="P28" s="27" t="s">
        <v>202</v>
      </c>
      <c r="Q28" s="39">
        <f t="shared" si="8"/>
        <v>50000</v>
      </c>
      <c r="R28" s="39">
        <f t="shared" si="9"/>
        <v>33333.333333333336</v>
      </c>
      <c r="S28" s="39">
        <f t="shared" si="10"/>
        <v>25000</v>
      </c>
      <c r="T28" s="39">
        <f t="shared" si="11"/>
        <v>20000</v>
      </c>
      <c r="U28" s="39">
        <f t="shared" si="12"/>
        <v>16666.666666666668</v>
      </c>
      <c r="V28" s="39">
        <f t="shared" si="13"/>
        <v>14285.714285714286</v>
      </c>
      <c r="W28" s="39">
        <f>SUM($L28:$L36)/W$5</f>
        <v>12500</v>
      </c>
      <c r="X28" s="39">
        <f>SUM($L28:$L37)/X$5</f>
        <v>11111.111111111111</v>
      </c>
      <c r="Y28" s="217">
        <f t="shared" si="25"/>
        <v>0</v>
      </c>
      <c r="Z28" s="217" t="str">
        <f t="shared" si="7"/>
        <v>T23</v>
      </c>
      <c r="AA28" s="218">
        <f t="shared" si="16"/>
        <v>0</v>
      </c>
      <c r="AB28" s="218">
        <f t="shared" si="17"/>
        <v>0</v>
      </c>
      <c r="AC28" s="218">
        <f t="shared" si="18"/>
        <v>0</v>
      </c>
      <c r="AD28" s="218">
        <f t="shared" si="19"/>
        <v>0</v>
      </c>
      <c r="AE28" s="218">
        <f t="shared" si="20"/>
        <v>0</v>
      </c>
      <c r="AF28" s="218">
        <f t="shared" si="21"/>
        <v>0</v>
      </c>
      <c r="AG28" s="218">
        <f>SUM($M28:$M36)/AG$5</f>
        <v>0</v>
      </c>
      <c r="AH28" s="218">
        <f>SUM($M28:$M37)/AH$5</f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26"/>
        <v>0</v>
      </c>
      <c r="G29" s="154">
        <f t="shared" si="0"/>
        <v>0</v>
      </c>
      <c r="H29" s="154">
        <f t="shared" si="27"/>
        <v>0</v>
      </c>
      <c r="I29" s="66">
        <f t="shared" si="6"/>
        <v>0</v>
      </c>
      <c r="J29" s="32"/>
      <c r="K29" s="280">
        <v>0.01</v>
      </c>
      <c r="L29" s="159">
        <f t="shared" si="1"/>
        <v>50000</v>
      </c>
      <c r="M29" s="217">
        <v>0</v>
      </c>
      <c r="N29" s="217">
        <f t="shared" si="2"/>
        <v>0</v>
      </c>
      <c r="O29" s="217">
        <f t="shared" si="3"/>
        <v>0</v>
      </c>
      <c r="P29" s="27" t="s">
        <v>203</v>
      </c>
      <c r="Q29" s="39">
        <f t="shared" si="8"/>
        <v>25000</v>
      </c>
      <c r="R29" s="39">
        <f t="shared" si="9"/>
        <v>16666.666666666668</v>
      </c>
      <c r="S29" s="39">
        <f t="shared" si="10"/>
        <v>12500</v>
      </c>
      <c r="T29" s="39">
        <f t="shared" si="11"/>
        <v>10000</v>
      </c>
      <c r="U29" s="39">
        <f t="shared" si="12"/>
        <v>8333.3333333333339</v>
      </c>
      <c r="V29" s="39">
        <f>SUM($L29:$L36)/V$5</f>
        <v>7142.8571428571431</v>
      </c>
      <c r="W29" s="39">
        <f>SUM($L29:$L37)/W$5</f>
        <v>6250</v>
      </c>
      <c r="X29" s="39">
        <f>SUM($L29:$L38)/X$5</f>
        <v>5555.5555555555557</v>
      </c>
      <c r="Y29" s="217">
        <f t="shared" si="25"/>
        <v>0</v>
      </c>
      <c r="Z29" s="217" t="str">
        <f t="shared" si="7"/>
        <v>T24</v>
      </c>
      <c r="AA29" s="218">
        <f t="shared" si="16"/>
        <v>0</v>
      </c>
      <c r="AB29" s="218">
        <f t="shared" si="17"/>
        <v>0</v>
      </c>
      <c r="AC29" s="218">
        <f t="shared" si="18"/>
        <v>0</v>
      </c>
      <c r="AD29" s="218">
        <f t="shared" si="19"/>
        <v>0</v>
      </c>
      <c r="AE29" s="218">
        <f t="shared" si="20"/>
        <v>0</v>
      </c>
      <c r="AF29" s="218">
        <f>SUM($M29:$M36)/AF$5</f>
        <v>0</v>
      </c>
      <c r="AG29" s="218">
        <f>SUM($M29:$M37)/AG$5</f>
        <v>0</v>
      </c>
      <c r="AH29" s="218">
        <f>SUM($M29:$M38)/AH$5</f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281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4">
      <c r="A31" s="75"/>
      <c r="B31" s="279" t="s">
        <v>313</v>
      </c>
      <c r="C31" s="75"/>
      <c r="D31" s="75"/>
      <c r="E31" s="191"/>
      <c r="F31" s="163"/>
      <c r="G31" s="156"/>
      <c r="H31" s="156"/>
      <c r="I31" s="75"/>
      <c r="J31" s="75"/>
      <c r="K31" s="282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25" customHeight="1">
      <c r="A32" s="75"/>
      <c r="B32" s="279" t="s">
        <v>310</v>
      </c>
      <c r="C32" s="75"/>
      <c r="D32" s="75"/>
      <c r="E32" s="191"/>
      <c r="F32" s="163"/>
      <c r="G32" s="156"/>
      <c r="H32" s="156"/>
      <c r="I32" s="75"/>
      <c r="J32" s="75"/>
      <c r="K32" s="282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4">
      <c r="A33" s="75"/>
      <c r="B33" s="279"/>
      <c r="C33" s="75"/>
      <c r="D33" s="75"/>
      <c r="E33" s="191"/>
      <c r="F33" s="163"/>
      <c r="G33" s="156"/>
      <c r="H33" s="156"/>
      <c r="I33" s="75"/>
      <c r="J33" s="75"/>
      <c r="K33" s="282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4">
      <c r="A34" s="75"/>
      <c r="B34" s="279" t="s">
        <v>311</v>
      </c>
      <c r="C34" s="76"/>
      <c r="D34" s="79"/>
      <c r="E34" s="80"/>
      <c r="F34" s="162"/>
      <c r="G34" s="155"/>
      <c r="H34" s="155"/>
      <c r="I34" s="80"/>
      <c r="J34" s="33"/>
      <c r="K34" s="281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14">
      <c r="A35" s="75"/>
      <c r="B35" s="279" t="s">
        <v>312</v>
      </c>
      <c r="C35" s="76"/>
      <c r="D35" s="79"/>
      <c r="E35" s="80"/>
      <c r="F35" s="162"/>
      <c r="G35" s="155"/>
      <c r="H35" s="155"/>
      <c r="I35" s="80"/>
      <c r="J35" s="33"/>
      <c r="K35" s="281"/>
      <c r="L35" s="33"/>
      <c r="M35" s="33"/>
      <c r="N35" s="33"/>
      <c r="O35" s="33"/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B36" s="7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165" t="s">
        <v>119</v>
      </c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165" t="s">
        <v>116</v>
      </c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165" t="s">
        <v>117</v>
      </c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165" t="s">
        <v>118</v>
      </c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166" t="s">
        <v>120</v>
      </c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27"/>
      <c r="Q94" s="39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  <row r="105" spans="1:17">
      <c r="A105" s="25"/>
      <c r="B105" s="25"/>
      <c r="I105"/>
      <c r="P105" s="41"/>
      <c r="Q105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04"/>
  <sheetViews>
    <sheetView topLeftCell="A16" workbookViewId="0">
      <selection activeCell="AJ15" sqref="AJ15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Hjarbæk Fjord 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45133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Nord-Syd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45133</v>
      </c>
      <c r="AL3" s="85" t="s">
        <v>277</v>
      </c>
      <c r="AM3" s="88">
        <v>5000000</v>
      </c>
      <c r="AN3" s="87" t="s">
        <v>279</v>
      </c>
      <c r="AO3" s="86" t="s">
        <v>243</v>
      </c>
      <c r="AP3" s="89" t="s">
        <v>280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83</v>
      </c>
      <c r="B6" s="57">
        <v>35</v>
      </c>
      <c r="C6" s="57">
        <v>40</v>
      </c>
      <c r="D6" s="57">
        <v>0</v>
      </c>
      <c r="E6" s="189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93</v>
      </c>
      <c r="B7" s="57">
        <v>35</v>
      </c>
      <c r="C7" s="57">
        <v>34</v>
      </c>
      <c r="D7" s="57">
        <v>0</v>
      </c>
      <c r="E7" s="189" t="s">
        <v>185</v>
      </c>
      <c r="F7" s="161">
        <f t="shared" ref="F7:F29" si="5">N7</f>
        <v>9</v>
      </c>
      <c r="G7" s="154">
        <f t="shared" si="0"/>
        <v>0</v>
      </c>
      <c r="H7" s="154">
        <f t="shared" ref="H7:H29" si="6">O7</f>
        <v>725000</v>
      </c>
      <c r="I7" s="66">
        <f t="shared" ref="I7:I29" si="7">G7+H7</f>
        <v>725000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9</v>
      </c>
      <c r="O7" s="217">
        <f t="shared" si="3"/>
        <v>725000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2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82</v>
      </c>
      <c r="B8" s="57">
        <v>35</v>
      </c>
      <c r="C8" s="57">
        <v>27</v>
      </c>
      <c r="D8" s="57" t="s">
        <v>285</v>
      </c>
      <c r="E8" s="189" t="s">
        <v>185</v>
      </c>
      <c r="F8" s="161">
        <f t="shared" si="5"/>
        <v>9</v>
      </c>
      <c r="G8" s="154">
        <f t="shared" si="0"/>
        <v>300000</v>
      </c>
      <c r="H8" s="154">
        <f t="shared" si="6"/>
        <v>725000</v>
      </c>
      <c r="I8" s="66">
        <f t="shared" si="7"/>
        <v>1025000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9</v>
      </c>
      <c r="O8" s="217">
        <f t="shared" si="3"/>
        <v>725000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96</v>
      </c>
      <c r="B9" s="57">
        <v>33</v>
      </c>
      <c r="C9" s="57">
        <v>30</v>
      </c>
      <c r="D9" s="57">
        <v>0</v>
      </c>
      <c r="E9" s="189" t="s">
        <v>108</v>
      </c>
      <c r="F9" s="161">
        <f t="shared" si="5"/>
        <v>6.5</v>
      </c>
      <c r="G9" s="154">
        <f t="shared" si="0"/>
        <v>0</v>
      </c>
      <c r="H9" s="154">
        <f t="shared" si="6"/>
        <v>450000</v>
      </c>
      <c r="I9" s="66">
        <f t="shared" si="7"/>
        <v>450000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6.5</v>
      </c>
      <c r="O9" s="217">
        <f t="shared" si="3"/>
        <v>450000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2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74</v>
      </c>
      <c r="B10" s="57">
        <v>33</v>
      </c>
      <c r="C10" s="57">
        <v>38</v>
      </c>
      <c r="D10" s="57" t="s">
        <v>284</v>
      </c>
      <c r="E10" s="189" t="s">
        <v>108</v>
      </c>
      <c r="F10" s="161">
        <f t="shared" si="5"/>
        <v>6.5</v>
      </c>
      <c r="G10" s="154">
        <f t="shared" si="0"/>
        <v>300000</v>
      </c>
      <c r="H10" s="154">
        <f t="shared" si="6"/>
        <v>450000</v>
      </c>
      <c r="I10" s="66">
        <f t="shared" si="7"/>
        <v>750000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6.5</v>
      </c>
      <c r="O10" s="217">
        <f t="shared" si="3"/>
        <v>450000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75</v>
      </c>
      <c r="B11" s="57">
        <v>32</v>
      </c>
      <c r="C11" s="57">
        <v>34</v>
      </c>
      <c r="D11" s="57">
        <v>0</v>
      </c>
      <c r="E11" s="189">
        <v>6</v>
      </c>
      <c r="F11" s="161">
        <f t="shared" si="5"/>
        <v>5</v>
      </c>
      <c r="G11" s="154">
        <f t="shared" si="0"/>
        <v>0</v>
      </c>
      <c r="H11" s="154">
        <f t="shared" si="6"/>
        <v>350000.00000000006</v>
      </c>
      <c r="I11" s="66">
        <f t="shared" si="7"/>
        <v>350000.00000000006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350000.00000000006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80</v>
      </c>
      <c r="B12" s="57">
        <v>29</v>
      </c>
      <c r="C12" s="57">
        <v>37</v>
      </c>
      <c r="D12" s="57">
        <v>0</v>
      </c>
      <c r="E12" s="189" t="s">
        <v>156</v>
      </c>
      <c r="F12" s="161">
        <f t="shared" si="5"/>
        <v>3</v>
      </c>
      <c r="G12" s="154">
        <f t="shared" si="0"/>
        <v>0</v>
      </c>
      <c r="H12" s="154">
        <f t="shared" si="6"/>
        <v>233333.33333333334</v>
      </c>
      <c r="I12" s="66">
        <f t="shared" si="7"/>
        <v>233333.33333333334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3</v>
      </c>
      <c r="O12" s="217">
        <f t="shared" si="3"/>
        <v>233333.33333333334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3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79</v>
      </c>
      <c r="B13" s="57">
        <v>29</v>
      </c>
      <c r="C13" s="57">
        <v>38</v>
      </c>
      <c r="D13" s="57">
        <v>0</v>
      </c>
      <c r="E13" s="189" t="s">
        <v>156</v>
      </c>
      <c r="F13" s="161">
        <f t="shared" si="5"/>
        <v>3</v>
      </c>
      <c r="G13" s="154">
        <f t="shared" si="0"/>
        <v>0</v>
      </c>
      <c r="H13" s="154">
        <f t="shared" si="6"/>
        <v>233333.33333333334</v>
      </c>
      <c r="I13" s="66">
        <f t="shared" si="7"/>
        <v>233333.33333333334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</v>
      </c>
      <c r="O13" s="217">
        <f t="shared" si="3"/>
        <v>233333.33333333334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95</v>
      </c>
      <c r="B14" s="57">
        <v>29</v>
      </c>
      <c r="C14" s="57">
        <v>32</v>
      </c>
      <c r="D14" s="57">
        <v>0</v>
      </c>
      <c r="E14" s="189" t="s">
        <v>156</v>
      </c>
      <c r="F14" s="161">
        <f t="shared" si="5"/>
        <v>3</v>
      </c>
      <c r="G14" s="154">
        <f t="shared" si="0"/>
        <v>0</v>
      </c>
      <c r="H14" s="154">
        <f>O14</f>
        <v>233333.33333333334</v>
      </c>
      <c r="I14" s="66">
        <f t="shared" si="7"/>
        <v>233333.33333333334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3</v>
      </c>
      <c r="O14" s="217">
        <f t="shared" si="3"/>
        <v>233333.33333333334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90</v>
      </c>
      <c r="B15" s="57">
        <v>28</v>
      </c>
      <c r="C15" s="57">
        <v>38</v>
      </c>
      <c r="D15" s="57">
        <v>0</v>
      </c>
      <c r="E15" s="189">
        <v>10</v>
      </c>
      <c r="F15" s="161">
        <f t="shared" si="5"/>
        <v>1</v>
      </c>
      <c r="G15" s="154">
        <f t="shared" si="0"/>
        <v>0</v>
      </c>
      <c r="H15" s="154">
        <f t="shared" si="6"/>
        <v>100000</v>
      </c>
      <c r="I15" s="66">
        <f t="shared" si="7"/>
        <v>100000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</v>
      </c>
      <c r="O15" s="217">
        <f t="shared" si="3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89</v>
      </c>
      <c r="B16" s="57">
        <v>27</v>
      </c>
      <c r="C16" s="57">
        <v>33</v>
      </c>
      <c r="D16" s="57">
        <v>0</v>
      </c>
      <c r="E16" s="189" t="s">
        <v>195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2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88</v>
      </c>
      <c r="B17" s="57">
        <v>27</v>
      </c>
      <c r="C17" s="57">
        <v>38</v>
      </c>
      <c r="D17" s="57">
        <v>0</v>
      </c>
      <c r="E17" s="189" t="s">
        <v>195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92</v>
      </c>
      <c r="B18" s="57">
        <v>26</v>
      </c>
      <c r="C18" s="57">
        <v>38</v>
      </c>
      <c r="D18" s="57">
        <v>0</v>
      </c>
      <c r="E18" s="189" t="s">
        <v>197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2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87</v>
      </c>
      <c r="B19" s="57">
        <v>26</v>
      </c>
      <c r="C19" s="57">
        <v>44</v>
      </c>
      <c r="D19" s="57">
        <v>0</v>
      </c>
      <c r="E19" s="189" t="s">
        <v>197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85</v>
      </c>
      <c r="B20" s="57">
        <v>24</v>
      </c>
      <c r="C20" s="57">
        <v>35</v>
      </c>
      <c r="D20" s="57">
        <v>0</v>
      </c>
      <c r="E20" s="189" t="s">
        <v>198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3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94</v>
      </c>
      <c r="B21" s="57">
        <v>24</v>
      </c>
      <c r="C21" s="57">
        <v>38</v>
      </c>
      <c r="D21" s="57">
        <v>0</v>
      </c>
      <c r="E21" s="189" t="s">
        <v>198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73</v>
      </c>
      <c r="B22" s="57">
        <v>24</v>
      </c>
      <c r="C22" s="57">
        <v>36</v>
      </c>
      <c r="D22" s="57">
        <v>0</v>
      </c>
      <c r="E22" s="189" t="s">
        <v>198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78</v>
      </c>
      <c r="B23" s="57">
        <v>21</v>
      </c>
      <c r="C23" s="57">
        <v>38</v>
      </c>
      <c r="D23" s="57">
        <v>0</v>
      </c>
      <c r="E23" s="189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04"/>
  <sheetViews>
    <sheetView topLeftCell="A4" workbookViewId="0">
      <selection activeCell="K6" sqref="K6:K15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Hjarbæk Fjord 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45133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Nord-Syd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45133</v>
      </c>
      <c r="AL3" s="85" t="s">
        <v>277</v>
      </c>
      <c r="AM3" s="88">
        <v>5000000</v>
      </c>
      <c r="AN3" s="87" t="s">
        <v>278</v>
      </c>
      <c r="AO3" s="86" t="s">
        <v>243</v>
      </c>
      <c r="AP3" s="89" t="s">
        <v>280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83</v>
      </c>
      <c r="B6" s="57">
        <v>40</v>
      </c>
      <c r="C6" s="57">
        <v>29</v>
      </c>
      <c r="D6" s="57">
        <v>0</v>
      </c>
      <c r="E6" s="189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74</v>
      </c>
      <c r="B7" s="57">
        <v>36</v>
      </c>
      <c r="C7" s="57">
        <v>35</v>
      </c>
      <c r="D7" s="57">
        <v>0</v>
      </c>
      <c r="E7" s="189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88</v>
      </c>
      <c r="B8" s="57">
        <v>34</v>
      </c>
      <c r="C8" s="57">
        <v>33</v>
      </c>
      <c r="D8" s="57">
        <v>0</v>
      </c>
      <c r="E8" s="189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93</v>
      </c>
      <c r="B9" s="57">
        <v>32</v>
      </c>
      <c r="C9" s="57">
        <v>34</v>
      </c>
      <c r="D9" s="57">
        <v>0</v>
      </c>
      <c r="E9" s="189">
        <v>4</v>
      </c>
      <c r="F9" s="161">
        <f t="shared" si="5"/>
        <v>7</v>
      </c>
      <c r="G9" s="154">
        <f t="shared" si="0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82</v>
      </c>
      <c r="B10" s="57">
        <v>31</v>
      </c>
      <c r="C10" s="57">
        <v>34</v>
      </c>
      <c r="D10" s="57">
        <v>0</v>
      </c>
      <c r="E10" s="189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79</v>
      </c>
      <c r="B11" s="57">
        <v>30</v>
      </c>
      <c r="C11" s="57">
        <v>36</v>
      </c>
      <c r="D11" s="57">
        <v>0</v>
      </c>
      <c r="E11" s="189">
        <v>6</v>
      </c>
      <c r="F11" s="161">
        <f t="shared" si="5"/>
        <v>5</v>
      </c>
      <c r="G11" s="154">
        <f t="shared" si="0"/>
        <v>0</v>
      </c>
      <c r="H11" s="154">
        <f t="shared" si="6"/>
        <v>350000.00000000006</v>
      </c>
      <c r="I11" s="66">
        <f t="shared" si="7"/>
        <v>350000.00000000006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350000.00000000006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95</v>
      </c>
      <c r="B12" s="57">
        <v>28</v>
      </c>
      <c r="C12" s="57">
        <v>36</v>
      </c>
      <c r="D12" s="57" t="s">
        <v>281</v>
      </c>
      <c r="E12" s="189">
        <v>7</v>
      </c>
      <c r="F12" s="161">
        <f t="shared" si="5"/>
        <v>4</v>
      </c>
      <c r="G12" s="154">
        <f t="shared" si="0"/>
        <v>300000</v>
      </c>
      <c r="H12" s="154">
        <f t="shared" si="6"/>
        <v>300000</v>
      </c>
      <c r="I12" s="66">
        <f t="shared" si="7"/>
        <v>600000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94</v>
      </c>
      <c r="B13" s="57">
        <v>27</v>
      </c>
      <c r="C13" s="57">
        <v>42</v>
      </c>
      <c r="D13" s="57" t="s">
        <v>282</v>
      </c>
      <c r="E13" s="189" t="s">
        <v>194</v>
      </c>
      <c r="F13" s="161">
        <f t="shared" si="5"/>
        <v>1.2</v>
      </c>
      <c r="G13" s="154">
        <f t="shared" si="0"/>
        <v>300000</v>
      </c>
      <c r="H13" s="154">
        <f t="shared" si="6"/>
        <v>120000</v>
      </c>
      <c r="I13" s="66">
        <f t="shared" si="7"/>
        <v>420000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1.2</v>
      </c>
      <c r="O13" s="217">
        <f t="shared" si="3"/>
        <v>120000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5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78</v>
      </c>
      <c r="B14" s="57">
        <v>27</v>
      </c>
      <c r="C14" s="57">
        <v>38</v>
      </c>
      <c r="D14" s="57">
        <v>0</v>
      </c>
      <c r="E14" s="189" t="s">
        <v>194</v>
      </c>
      <c r="F14" s="161">
        <f t="shared" si="5"/>
        <v>1.2</v>
      </c>
      <c r="G14" s="154">
        <f t="shared" si="0"/>
        <v>0</v>
      </c>
      <c r="H14" s="154">
        <f>O14</f>
        <v>120000</v>
      </c>
      <c r="I14" s="66">
        <f t="shared" si="7"/>
        <v>120000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1.2</v>
      </c>
      <c r="O14" s="217">
        <f t="shared" si="3"/>
        <v>120000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92</v>
      </c>
      <c r="B15" s="57">
        <v>27</v>
      </c>
      <c r="C15" s="57">
        <v>39</v>
      </c>
      <c r="D15" s="57">
        <v>0</v>
      </c>
      <c r="E15" s="189" t="s">
        <v>194</v>
      </c>
      <c r="F15" s="161">
        <f t="shared" si="5"/>
        <v>1.2</v>
      </c>
      <c r="G15" s="154">
        <f t="shared" si="0"/>
        <v>0</v>
      </c>
      <c r="H15" s="154">
        <f t="shared" si="6"/>
        <v>120000</v>
      </c>
      <c r="I15" s="66">
        <f t="shared" si="7"/>
        <v>120000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1.2</v>
      </c>
      <c r="O15" s="217">
        <f t="shared" si="3"/>
        <v>120000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87</v>
      </c>
      <c r="B16" s="57">
        <v>27</v>
      </c>
      <c r="C16" s="57">
        <v>44</v>
      </c>
      <c r="D16" s="57">
        <v>0</v>
      </c>
      <c r="E16" s="189" t="s">
        <v>194</v>
      </c>
      <c r="F16" s="161">
        <f t="shared" si="5"/>
        <v>1.2</v>
      </c>
      <c r="G16" s="154">
        <f t="shared" si="0"/>
        <v>0</v>
      </c>
      <c r="H16" s="154">
        <f t="shared" si="6"/>
        <v>120000</v>
      </c>
      <c r="I16" s="66">
        <f t="shared" si="7"/>
        <v>120000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1.2</v>
      </c>
      <c r="O16" s="217">
        <f t="shared" si="3"/>
        <v>120000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85</v>
      </c>
      <c r="B17" s="57">
        <v>27</v>
      </c>
      <c r="C17" s="57">
        <v>40</v>
      </c>
      <c r="D17" s="57">
        <v>0</v>
      </c>
      <c r="E17" s="189" t="s">
        <v>194</v>
      </c>
      <c r="F17" s="161">
        <f t="shared" si="5"/>
        <v>1.2</v>
      </c>
      <c r="G17" s="154">
        <f t="shared" si="0"/>
        <v>0</v>
      </c>
      <c r="H17" s="154">
        <f t="shared" si="6"/>
        <v>120000</v>
      </c>
      <c r="I17" s="66">
        <f t="shared" si="7"/>
        <v>120000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1.2</v>
      </c>
      <c r="O17" s="217">
        <f t="shared" si="3"/>
        <v>120000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75</v>
      </c>
      <c r="B18" s="57">
        <v>26</v>
      </c>
      <c r="C18" s="57">
        <v>35</v>
      </c>
      <c r="D18" s="57">
        <v>0</v>
      </c>
      <c r="E18" s="189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90</v>
      </c>
      <c r="B19" s="57">
        <v>25</v>
      </c>
      <c r="C19" s="57">
        <v>42</v>
      </c>
      <c r="D19" s="57">
        <v>0</v>
      </c>
      <c r="E19" s="189">
        <v>14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73</v>
      </c>
      <c r="B20" s="57">
        <v>24</v>
      </c>
      <c r="C20" s="57">
        <v>39</v>
      </c>
      <c r="D20" s="57">
        <v>0</v>
      </c>
      <c r="E20" s="189" t="s">
        <v>198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3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96</v>
      </c>
      <c r="B21" s="57">
        <v>24</v>
      </c>
      <c r="C21" s="57">
        <v>39</v>
      </c>
      <c r="D21" s="57">
        <v>0</v>
      </c>
      <c r="E21" s="189" t="s">
        <v>198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89</v>
      </c>
      <c r="B22" s="57">
        <v>24</v>
      </c>
      <c r="C22" s="57">
        <v>40</v>
      </c>
      <c r="D22" s="57">
        <v>0</v>
      </c>
      <c r="E22" s="189" t="s">
        <v>198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80</v>
      </c>
      <c r="B23" s="57">
        <v>20</v>
      </c>
      <c r="C23" s="57">
        <v>36</v>
      </c>
      <c r="D23" s="57">
        <v>0</v>
      </c>
      <c r="E23" s="189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Zeros="0" tabSelected="1" zoomScale="93" zoomScaleNormal="93" workbookViewId="0">
      <selection activeCell="P14" sqref="P14"/>
    </sheetView>
  </sheetViews>
  <sheetFormatPr defaultRowHeight="12.5"/>
  <cols>
    <col min="1" max="1" width="6" customWidth="1"/>
    <col min="2" max="2" width="12.08984375" style="184" customWidth="1"/>
    <col min="3" max="3" width="6.6328125" style="211" customWidth="1"/>
    <col min="4" max="4" width="4.08984375" customWidth="1"/>
    <col min="5" max="5" width="11.453125" customWidth="1"/>
    <col min="6" max="6" width="12.08984375" style="182" customWidth="1"/>
    <col min="7" max="7" width="4" customWidth="1"/>
    <col min="8" max="8" width="12.6328125" customWidth="1"/>
    <col min="9" max="9" width="9.36328125" style="185" customWidth="1"/>
    <col min="10" max="10" width="4.1796875" customWidth="1"/>
    <col min="11" max="11" width="10.453125" customWidth="1"/>
    <col min="12" max="12" width="8.81640625" style="185"/>
  </cols>
  <sheetData>
    <row r="1" spans="1:12" ht="13.5">
      <c r="A1" s="343" t="s">
        <v>111</v>
      </c>
      <c r="B1" s="343"/>
      <c r="C1" s="343"/>
      <c r="D1" s="172"/>
      <c r="E1" s="343" t="s">
        <v>0</v>
      </c>
      <c r="F1" s="343"/>
      <c r="G1" s="172"/>
      <c r="H1" s="343" t="s">
        <v>99</v>
      </c>
      <c r="I1" s="343"/>
      <c r="J1" s="172"/>
      <c r="K1" s="343" t="s">
        <v>143</v>
      </c>
      <c r="L1" s="343"/>
    </row>
    <row r="2" spans="1:12">
      <c r="A2" s="173">
        <f>Stilling!A5</f>
        <v>1</v>
      </c>
      <c r="B2" s="174" t="str">
        <f>Stilling!B5</f>
        <v>Steen N.</v>
      </c>
      <c r="C2" s="210">
        <f>Stilling!C5</f>
        <v>137</v>
      </c>
      <c r="D2" s="176"/>
      <c r="E2" s="177" t="str">
        <f>Stilling!F5</f>
        <v>Steen N.</v>
      </c>
      <c r="F2" s="175">
        <f>Stilling!G5</f>
        <v>13084166.666666664</v>
      </c>
      <c r="G2" s="176"/>
      <c r="H2" s="174" t="str">
        <f>Stilling!J5</f>
        <v>Steen N.</v>
      </c>
      <c r="I2" s="178">
        <f>Stilling!K5</f>
        <v>30.666666666666668</v>
      </c>
      <c r="J2" s="176"/>
      <c r="K2" s="183" t="str">
        <f>Stilling!N5</f>
        <v>Anders N</v>
      </c>
      <c r="L2" s="178">
        <f>Stilling!O5</f>
        <v>0.61</v>
      </c>
    </row>
    <row r="3" spans="1:12">
      <c r="A3" s="173">
        <f>Stilling!A6</f>
        <v>2</v>
      </c>
      <c r="B3" s="174" t="str">
        <f>Stilling!B6</f>
        <v>Morten C.</v>
      </c>
      <c r="C3" s="210">
        <f>Stilling!C6</f>
        <v>131</v>
      </c>
      <c r="D3" s="176"/>
      <c r="E3" s="177" t="str">
        <f>Stilling!F6</f>
        <v>Morten C.</v>
      </c>
      <c r="F3" s="175">
        <f>Stilling!G6</f>
        <v>12922499.999999998</v>
      </c>
      <c r="G3" s="176"/>
      <c r="H3" s="174" t="str">
        <f>Stilling!J6</f>
        <v>Erik M.</v>
      </c>
      <c r="I3" s="178">
        <f>Stilling!K6</f>
        <v>31.055555555555557</v>
      </c>
      <c r="J3" s="176"/>
      <c r="K3" s="183" t="str">
        <f>Stilling!N6</f>
        <v>Martin A</v>
      </c>
      <c r="L3" s="178">
        <f>Stilling!O6</f>
        <v>0.68</v>
      </c>
    </row>
    <row r="4" spans="1:12">
      <c r="A4" s="173">
        <f>Stilling!A7</f>
        <v>3</v>
      </c>
      <c r="B4" s="174" t="str">
        <f>Stilling!B7</f>
        <v>Anders N.</v>
      </c>
      <c r="C4" s="210">
        <f>Stilling!C7</f>
        <v>121</v>
      </c>
      <c r="D4" s="176"/>
      <c r="E4" s="177" t="str">
        <f>Stilling!F7</f>
        <v>Martin K.</v>
      </c>
      <c r="F4" s="175">
        <f>Stilling!G7</f>
        <v>12401666.666666666</v>
      </c>
      <c r="G4" s="176"/>
      <c r="H4" s="174" t="str">
        <f>Stilling!J7</f>
        <v>Carsten L.</v>
      </c>
      <c r="I4" s="178">
        <f>Stilling!K7</f>
        <v>31.055555555555557</v>
      </c>
      <c r="J4" s="176"/>
      <c r="K4" s="183" t="str">
        <f>Stilling!N7</f>
        <v>Anders N</v>
      </c>
      <c r="L4" s="178">
        <f>Stilling!O7</f>
        <v>0.7</v>
      </c>
    </row>
    <row r="5" spans="1:12">
      <c r="A5" s="173">
        <f>Stilling!A8</f>
        <v>4</v>
      </c>
      <c r="B5" s="174" t="str">
        <f>Stilling!B8</f>
        <v>Martin K.</v>
      </c>
      <c r="C5" s="210">
        <f>Stilling!C8</f>
        <v>118</v>
      </c>
      <c r="D5" s="176"/>
      <c r="E5" s="177" t="str">
        <f>Stilling!F8</f>
        <v>Anders N.</v>
      </c>
      <c r="F5" s="175">
        <f>Stilling!G8</f>
        <v>11349166.666666666</v>
      </c>
      <c r="G5" s="176"/>
      <c r="H5" s="174" t="str">
        <f>Stilling!J8</f>
        <v>Morten C.</v>
      </c>
      <c r="I5" s="178">
        <f>Stilling!K8</f>
        <v>31.666666666666668</v>
      </c>
      <c r="J5" s="176"/>
      <c r="K5" s="183" t="str">
        <f>Stilling!N8</f>
        <v>Børge H</v>
      </c>
      <c r="L5" s="178">
        <f>Stilling!O8</f>
        <v>1.05</v>
      </c>
    </row>
    <row r="6" spans="1:12">
      <c r="A6" s="173">
        <f>Stilling!A9</f>
        <v>5</v>
      </c>
      <c r="B6" s="174" t="str">
        <f>Stilling!B9</f>
        <v>Jens L.</v>
      </c>
      <c r="C6" s="210">
        <f>Stilling!C9</f>
        <v>117.33333333333333</v>
      </c>
      <c r="D6" s="176"/>
      <c r="E6" s="177" t="str">
        <f>Stilling!F9</f>
        <v>Jens L.</v>
      </c>
      <c r="F6" s="175">
        <f>Stilling!G9</f>
        <v>10254166.666666668</v>
      </c>
      <c r="G6" s="176"/>
      <c r="H6" s="174" t="str">
        <f>Stilling!J9</f>
        <v>Robin T.</v>
      </c>
      <c r="I6" s="178">
        <f>Stilling!K9</f>
        <v>32.111111111111114</v>
      </c>
      <c r="J6" s="176"/>
      <c r="K6" s="183" t="str">
        <f>Stilling!N9</f>
        <v>Martin K.</v>
      </c>
      <c r="L6" s="178">
        <f>Stilling!O9</f>
        <v>1.1100000000000001</v>
      </c>
    </row>
    <row r="7" spans="1:12">
      <c r="A7" s="173">
        <f>Stilling!A10</f>
        <v>6</v>
      </c>
      <c r="B7" s="174" t="str">
        <f>Stilling!B10</f>
        <v>Kim P.</v>
      </c>
      <c r="C7" s="210">
        <f>Stilling!C10</f>
        <v>111.5</v>
      </c>
      <c r="D7" s="176"/>
      <c r="E7" s="177" t="str">
        <f>Stilling!F10</f>
        <v>Erik M.</v>
      </c>
      <c r="F7" s="175">
        <f>Stilling!G10</f>
        <v>10147500</v>
      </c>
      <c r="G7" s="176"/>
      <c r="H7" s="174" t="str">
        <f>Stilling!J10</f>
        <v>Kim P.</v>
      </c>
      <c r="I7" s="178">
        <f>Stilling!K10</f>
        <v>32.388888888888886</v>
      </c>
      <c r="J7" s="176"/>
      <c r="K7" s="183" t="str">
        <f>Stilling!N10</f>
        <v>Morten C.</v>
      </c>
      <c r="L7" s="178">
        <f>Stilling!O10</f>
        <v>1.23</v>
      </c>
    </row>
    <row r="8" spans="1:12">
      <c r="A8" s="173">
        <f>Stilling!A11</f>
        <v>7</v>
      </c>
      <c r="B8" s="174" t="str">
        <f>Stilling!B11</f>
        <v>Erik M.</v>
      </c>
      <c r="C8" s="210">
        <f>Stilling!C11</f>
        <v>110.5</v>
      </c>
      <c r="D8" s="176"/>
      <c r="E8" s="177" t="str">
        <f>Stilling!F11</f>
        <v>Kim P.</v>
      </c>
      <c r="F8" s="175">
        <f>Stilling!G11</f>
        <v>10063333.333333332</v>
      </c>
      <c r="G8" s="176"/>
      <c r="H8" s="174" t="str">
        <f>Stilling!J11</f>
        <v>Jesper V.</v>
      </c>
      <c r="I8" s="178">
        <f>Stilling!K11</f>
        <v>32.722222222222221</v>
      </c>
      <c r="J8" s="176"/>
      <c r="K8" s="183" t="str">
        <f>Stilling!N11</f>
        <v>Henning B.</v>
      </c>
      <c r="L8" s="178">
        <f>Stilling!O11</f>
        <v>1.26</v>
      </c>
    </row>
    <row r="9" spans="1:12">
      <c r="A9" s="173">
        <f>Stilling!A12</f>
        <v>8</v>
      </c>
      <c r="B9" s="174" t="str">
        <f>Stilling!B12</f>
        <v>John S.</v>
      </c>
      <c r="C9" s="210">
        <f>Stilling!C12</f>
        <v>108.7</v>
      </c>
      <c r="D9" s="176"/>
      <c r="E9" s="177" t="str">
        <f>Stilling!F12</f>
        <v>Jesper V.</v>
      </c>
      <c r="F9" s="175">
        <f>Stilling!G12</f>
        <v>9220000</v>
      </c>
      <c r="G9" s="176"/>
      <c r="H9" s="174" t="str">
        <f>Stilling!J12</f>
        <v>Karsten V.</v>
      </c>
      <c r="I9" s="178">
        <f>Stilling!K12</f>
        <v>33.611111111111114</v>
      </c>
      <c r="J9" s="176"/>
      <c r="K9" s="183" t="str">
        <f>Stilling!N12</f>
        <v>Martin K.</v>
      </c>
      <c r="L9" s="178">
        <f>Stilling!O12</f>
        <v>1.33</v>
      </c>
    </row>
    <row r="10" spans="1:12">
      <c r="A10" s="173">
        <f>Stilling!A13</f>
        <v>9</v>
      </c>
      <c r="B10" s="174" t="str">
        <f>Stilling!B13</f>
        <v>Jesper V.</v>
      </c>
      <c r="C10" s="210">
        <f>Stilling!C13</f>
        <v>107.95</v>
      </c>
      <c r="D10" s="176"/>
      <c r="E10" s="177" t="str">
        <f>Stilling!F13</f>
        <v>John S.</v>
      </c>
      <c r="F10" s="175">
        <f>Stilling!G13</f>
        <v>9136667</v>
      </c>
      <c r="G10" s="176"/>
      <c r="H10" s="174" t="str">
        <f>Stilling!J13</f>
        <v>Henning B.</v>
      </c>
      <c r="I10" s="178">
        <f>Stilling!K13</f>
        <v>33.888888888888886</v>
      </c>
      <c r="J10" s="176"/>
      <c r="K10" s="183" t="str">
        <f>Stilling!N13</f>
        <v>Robin T.</v>
      </c>
      <c r="L10" s="178">
        <f>Stilling!O13</f>
        <v>1.54</v>
      </c>
    </row>
    <row r="11" spans="1:12">
      <c r="A11" s="173">
        <f>Stilling!A14</f>
        <v>10</v>
      </c>
      <c r="B11" s="174" t="str">
        <f>Stilling!B14</f>
        <v>Børge H.</v>
      </c>
      <c r="C11" s="210">
        <f>Stilling!C14</f>
        <v>96</v>
      </c>
      <c r="D11" s="176"/>
      <c r="E11" s="177" t="str">
        <f>Stilling!F14</f>
        <v>Carsten L.</v>
      </c>
      <c r="F11" s="175">
        <f>Stilling!G14</f>
        <v>8967500</v>
      </c>
      <c r="G11" s="176"/>
      <c r="H11" s="174" t="str">
        <f>Stilling!J14</f>
        <v>Børge H.</v>
      </c>
      <c r="I11" s="178">
        <f>Stilling!K14</f>
        <v>33.944444444444443</v>
      </c>
      <c r="J11" s="176"/>
      <c r="K11" s="183" t="str">
        <f>Stilling!N14</f>
        <v>John S.</v>
      </c>
      <c r="L11" s="178">
        <f>Stilling!O14</f>
        <v>1.67</v>
      </c>
    </row>
    <row r="12" spans="1:12" ht="13.5">
      <c r="A12" s="173">
        <f>Stilling!A15</f>
        <v>11</v>
      </c>
      <c r="B12" s="174" t="str">
        <f>Stilling!B15</f>
        <v>Robin T.</v>
      </c>
      <c r="C12" s="210">
        <f>Stilling!C15</f>
        <v>94</v>
      </c>
      <c r="D12" s="176"/>
      <c r="E12" s="177" t="str">
        <f>Stilling!F15</f>
        <v>Børge H.</v>
      </c>
      <c r="F12" s="175">
        <f>Stilling!G15</f>
        <v>8943333.3333333321</v>
      </c>
      <c r="G12" s="176"/>
      <c r="H12" s="174" t="str">
        <f>Stilling!J15</f>
        <v>René S.</v>
      </c>
      <c r="I12" s="178">
        <f>Stilling!K15</f>
        <v>34</v>
      </c>
      <c r="J12" s="176"/>
      <c r="K12" s="343" t="s">
        <v>144</v>
      </c>
      <c r="L12" s="343"/>
    </row>
    <row r="13" spans="1:12">
      <c r="A13" s="173">
        <f>Stilling!A16</f>
        <v>12</v>
      </c>
      <c r="B13" s="174" t="str">
        <f>Stilling!B16</f>
        <v>Carsten L.</v>
      </c>
      <c r="C13" s="210">
        <f>Stilling!C16</f>
        <v>91.1</v>
      </c>
      <c r="D13" s="176"/>
      <c r="E13" s="177" t="str">
        <f>Stilling!F16</f>
        <v>Robin T.</v>
      </c>
      <c r="F13" s="175">
        <f>Stilling!G16</f>
        <v>8917500</v>
      </c>
      <c r="G13" s="176"/>
      <c r="H13" s="174" t="str">
        <f>Stilling!J16</f>
        <v>Jan H.</v>
      </c>
      <c r="I13" s="178">
        <f>Stilling!K16</f>
        <v>34.555555555555557</v>
      </c>
      <c r="J13" s="176"/>
      <c r="K13" s="174" t="str">
        <f>Stilling!N17</f>
        <v>Peder C.</v>
      </c>
      <c r="L13" s="178" t="str">
        <f>Stilling!O17</f>
        <v>Trehøje</v>
      </c>
    </row>
    <row r="14" spans="1:12">
      <c r="A14" s="173">
        <f>Stilling!A17</f>
        <v>13</v>
      </c>
      <c r="B14" s="174" t="str">
        <f>Stilling!B17</f>
        <v>Claus J.</v>
      </c>
      <c r="C14" s="210">
        <f>Stilling!C17</f>
        <v>86.5</v>
      </c>
      <c r="D14" s="176"/>
      <c r="E14" s="177" t="str">
        <f>Stilling!F17</f>
        <v>René S.</v>
      </c>
      <c r="F14" s="175">
        <f>Stilling!G17</f>
        <v>8239999.9999999991</v>
      </c>
      <c r="G14" s="176"/>
      <c r="H14" s="174" t="str">
        <f>Stilling!J17</f>
        <v>Jens L.</v>
      </c>
      <c r="I14" s="178">
        <f>Stilling!K17</f>
        <v>34.666666666666664</v>
      </c>
      <c r="J14" s="176"/>
      <c r="K14" s="174" t="str">
        <f>Stilling!N18</f>
        <v>Robin T</v>
      </c>
      <c r="L14" s="178" t="str">
        <f>Stilling!O18</f>
        <v xml:space="preserve">Hj. Fjord </v>
      </c>
    </row>
    <row r="15" spans="1:12">
      <c r="A15" s="173">
        <f>Stilling!A18</f>
        <v>14</v>
      </c>
      <c r="B15" s="174" t="str">
        <f>Stilling!B18</f>
        <v>René S.</v>
      </c>
      <c r="C15" s="210">
        <f>Stilling!C18</f>
        <v>79.116666666666674</v>
      </c>
      <c r="D15" s="176"/>
      <c r="E15" s="177" t="str">
        <f>Stilling!F18</f>
        <v>Claus J.</v>
      </c>
      <c r="F15" s="175">
        <f>Stilling!G18</f>
        <v>7926666.666666667</v>
      </c>
      <c r="G15" s="176"/>
      <c r="H15" s="174" t="str">
        <f>Stilling!J18</f>
        <v>Torben J.</v>
      </c>
      <c r="I15" s="178">
        <f>Stilling!K18</f>
        <v>34.888888888888886</v>
      </c>
      <c r="J15" s="176"/>
      <c r="K15" s="174" t="str">
        <f>Stilling!N19</f>
        <v>Kim P</v>
      </c>
      <c r="L15" s="178" t="str">
        <f>Stilling!O19</f>
        <v xml:space="preserve">Hj. Fjord </v>
      </c>
    </row>
    <row r="16" spans="1:12">
      <c r="A16" s="173">
        <f>Stilling!A19</f>
        <v>15</v>
      </c>
      <c r="B16" s="174" t="str">
        <f>Stilling!B19</f>
        <v>Peder C.</v>
      </c>
      <c r="C16" s="210">
        <f>Stilling!C19</f>
        <v>75.916666666666671</v>
      </c>
      <c r="D16" s="176"/>
      <c r="E16" s="177" t="str">
        <f>Stilling!F19</f>
        <v>Peder C.</v>
      </c>
      <c r="F16" s="175">
        <f>Stilling!G19</f>
        <v>7685000.333333333</v>
      </c>
      <c r="G16" s="176"/>
      <c r="H16" s="174" t="str">
        <f>Stilling!J19</f>
        <v>Anders N.</v>
      </c>
      <c r="I16" s="178">
        <f>Stilling!K19</f>
        <v>34.888888888888886</v>
      </c>
      <c r="J16" s="176"/>
      <c r="K16" s="174" t="str">
        <f>Stilling!N20</f>
        <v>Steen N</v>
      </c>
      <c r="L16" s="178" t="str">
        <f>Stilling!O20</f>
        <v>Sletten 9</v>
      </c>
    </row>
    <row r="17" spans="1:12">
      <c r="A17" s="173">
        <f>Stilling!A20</f>
        <v>16</v>
      </c>
      <c r="B17" s="174" t="str">
        <f>Stilling!B20</f>
        <v>Henning B.</v>
      </c>
      <c r="C17" s="210">
        <f>Stilling!C20</f>
        <v>66.55</v>
      </c>
      <c r="D17" s="176"/>
      <c r="E17" s="177" t="str">
        <f>Stilling!F20</f>
        <v>Henning B.</v>
      </c>
      <c r="F17" s="175">
        <f>Stilling!G20</f>
        <v>7031666.666666667</v>
      </c>
      <c r="G17" s="176"/>
      <c r="H17" s="174" t="str">
        <f>Stilling!J20</f>
        <v>John S.</v>
      </c>
      <c r="I17" s="178">
        <f>Stilling!K20</f>
        <v>35</v>
      </c>
      <c r="J17" s="176"/>
      <c r="K17" s="179"/>
      <c r="L17" s="180"/>
    </row>
    <row r="18" spans="1:12">
      <c r="A18" s="173">
        <f>Stilling!A21</f>
        <v>17</v>
      </c>
      <c r="B18" s="174" t="str">
        <f>Stilling!B21</f>
        <v>Per. N.</v>
      </c>
      <c r="C18" s="210">
        <f>Stilling!C21</f>
        <v>64.7</v>
      </c>
      <c r="D18" s="176"/>
      <c r="E18" s="177" t="str">
        <f>Stilling!F21</f>
        <v>Martin A.</v>
      </c>
      <c r="F18" s="175">
        <f>Stilling!G21</f>
        <v>5921666.666666667</v>
      </c>
      <c r="G18" s="176"/>
      <c r="H18" s="174" t="str">
        <f>Stilling!J21</f>
        <v>Martin A.</v>
      </c>
      <c r="I18" s="178">
        <f>Stilling!K21</f>
        <v>35.055555555555557</v>
      </c>
      <c r="J18" s="176"/>
      <c r="K18" s="179"/>
      <c r="L18" s="180"/>
    </row>
    <row r="19" spans="1:12">
      <c r="A19" s="173">
        <f>Stilling!A22</f>
        <v>18</v>
      </c>
      <c r="B19" s="174" t="str">
        <f>Stilling!B22</f>
        <v>Martin A.</v>
      </c>
      <c r="C19" s="210">
        <f>Stilling!C22</f>
        <v>61.783333333333339</v>
      </c>
      <c r="D19" s="176"/>
      <c r="E19" s="177" t="str">
        <f>Stilling!F22</f>
        <v>Jan H.</v>
      </c>
      <c r="F19" s="175">
        <f>Stilling!G22</f>
        <v>5910833.333333334</v>
      </c>
      <c r="G19" s="176"/>
      <c r="H19" s="174" t="str">
        <f>Stilling!J22</f>
        <v>Martin K.</v>
      </c>
      <c r="I19" s="178">
        <f>Stilling!K22</f>
        <v>35.111111111111114</v>
      </c>
      <c r="J19" s="176"/>
      <c r="K19" s="179"/>
      <c r="L19" s="180"/>
    </row>
    <row r="20" spans="1:12">
      <c r="A20" s="173">
        <f>Stilling!A23</f>
        <v>19</v>
      </c>
      <c r="B20" s="174" t="str">
        <f>Stilling!B23</f>
        <v>Jan H.</v>
      </c>
      <c r="C20" s="210">
        <f>Stilling!C23</f>
        <v>60.2</v>
      </c>
      <c r="D20" s="176"/>
      <c r="E20" s="177" t="str">
        <f>Stilling!F23</f>
        <v>Karsten V.</v>
      </c>
      <c r="F20" s="175">
        <f>Stilling!G23</f>
        <v>5799166.666666667</v>
      </c>
      <c r="G20" s="176"/>
      <c r="H20" s="174" t="str">
        <f>Stilling!J23</f>
        <v>Claus J.</v>
      </c>
      <c r="I20" s="178">
        <f>Stilling!K23</f>
        <v>35.611111111111114</v>
      </c>
      <c r="J20" s="176"/>
      <c r="K20" s="179"/>
      <c r="L20" s="180"/>
    </row>
    <row r="21" spans="1:12">
      <c r="A21" s="173">
        <f>Stilling!A24</f>
        <v>20</v>
      </c>
      <c r="B21" s="174" t="str">
        <f>Stilling!B24</f>
        <v>Karsten V.</v>
      </c>
      <c r="C21" s="210">
        <f>Stilling!C24</f>
        <v>59.833333333333336</v>
      </c>
      <c r="D21" s="176"/>
      <c r="E21" s="177" t="str">
        <f>Stilling!F24</f>
        <v>Per. N.</v>
      </c>
      <c r="F21" s="175">
        <f>Stilling!G24</f>
        <v>5535833.666666666</v>
      </c>
      <c r="G21" s="176"/>
      <c r="H21" s="174" t="str">
        <f>Stilling!J24</f>
        <v>Peder C.</v>
      </c>
      <c r="I21" s="178">
        <f>Stilling!K24</f>
        <v>36</v>
      </c>
      <c r="J21" s="176"/>
      <c r="K21" s="179"/>
      <c r="L21" s="180"/>
    </row>
    <row r="22" spans="1:12" ht="13.5">
      <c r="A22" s="173">
        <f>Stilling!A25</f>
        <v>21</v>
      </c>
      <c r="B22" s="174" t="str">
        <f>Stilling!B25</f>
        <v>Ole S.</v>
      </c>
      <c r="C22" s="210">
        <f>Stilling!C25</f>
        <v>56.433333333333337</v>
      </c>
      <c r="D22" s="176"/>
      <c r="E22" s="177" t="str">
        <f>Stilling!F25</f>
        <v>Ole S.</v>
      </c>
      <c r="F22" s="175">
        <f>Stilling!G25</f>
        <v>5076666.666666667</v>
      </c>
      <c r="G22" s="176"/>
      <c r="H22" s="174" t="str">
        <f>Stilling!J25</f>
        <v>Ole S.</v>
      </c>
      <c r="I22" s="178">
        <f>Stilling!K25</f>
        <v>36.833333333333336</v>
      </c>
      <c r="J22" s="176"/>
      <c r="K22" s="181"/>
      <c r="L22" s="186"/>
    </row>
    <row r="23" spans="1:12" ht="13.5">
      <c r="A23" s="173">
        <f>Stilling!A26</f>
        <v>22</v>
      </c>
      <c r="B23" s="174" t="str">
        <f>Stilling!B26</f>
        <v>Torben J.</v>
      </c>
      <c r="C23" s="210">
        <f>Stilling!C26</f>
        <v>45.366666666666667</v>
      </c>
      <c r="D23" s="176"/>
      <c r="E23" s="177" t="str">
        <f>Stilling!F26</f>
        <v>Torben J.</v>
      </c>
      <c r="F23" s="175">
        <f>Stilling!G26</f>
        <v>4400833.333333334</v>
      </c>
      <c r="G23" s="176"/>
      <c r="H23" s="174" t="str">
        <f>Stilling!J26</f>
        <v>Per. N.</v>
      </c>
      <c r="I23" s="178">
        <f>Stilling!K26</f>
        <v>37.555555555555557</v>
      </c>
      <c r="J23" s="176"/>
      <c r="K23" s="181"/>
      <c r="L23" s="186"/>
    </row>
    <row r="24" spans="1:12" ht="13.5">
      <c r="A24" s="173">
        <f>Stilling!A27</f>
        <v>23</v>
      </c>
      <c r="B24" s="174" t="str">
        <f>Stilling!B27</f>
        <v>Bo H.</v>
      </c>
      <c r="C24" s="210">
        <f>Stilling!C27</f>
        <v>25.7</v>
      </c>
      <c r="D24" s="176"/>
      <c r="E24" s="177" t="str">
        <f>Stilling!F27</f>
        <v>Bo H.</v>
      </c>
      <c r="F24" s="175">
        <f>Stilling!G27</f>
        <v>2024166.6666666667</v>
      </c>
      <c r="G24" s="176"/>
      <c r="H24" s="174" t="str">
        <f>Stilling!J27</f>
        <v>Bo H.</v>
      </c>
      <c r="I24" s="178">
        <f>Stilling!K27</f>
        <v>38.277777777777779</v>
      </c>
      <c r="J24" s="176"/>
      <c r="K24" s="181"/>
      <c r="L24" s="186"/>
    </row>
    <row r="25" spans="1:12" ht="13.5">
      <c r="A25" s="173">
        <f>Stilling!A28</f>
        <v>24</v>
      </c>
      <c r="B25" s="174" t="str">
        <f>Stilling!B28</f>
        <v>Henning V.</v>
      </c>
      <c r="C25" s="210">
        <f>Stilling!C28</f>
        <v>0</v>
      </c>
      <c r="D25" s="176"/>
      <c r="E25" s="177" t="str">
        <f>Stilling!F28</f>
        <v>Henning V.</v>
      </c>
      <c r="F25" s="175">
        <f>Stilling!G28</f>
        <v>300000</v>
      </c>
      <c r="G25" s="176"/>
      <c r="H25" s="174" t="str">
        <f>Stilling!J28</f>
        <v>Henning V.</v>
      </c>
      <c r="I25" s="178">
        <f>Stilling!K28</f>
        <v>38.333333333333336</v>
      </c>
      <c r="J25" s="176"/>
      <c r="K25" s="181"/>
      <c r="L25" s="186"/>
    </row>
  </sheetData>
  <mergeCells count="5">
    <mergeCell ref="A1:C1"/>
    <mergeCell ref="E1:F1"/>
    <mergeCell ref="H1:I1"/>
    <mergeCell ref="K1:L1"/>
    <mergeCell ref="K12:L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04"/>
  <sheetViews>
    <sheetView topLeftCell="A4" workbookViewId="0">
      <selection activeCell="A20" sqref="A20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 xml:space="preserve">Tour Championship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45162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Skoven - Sletten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45162</v>
      </c>
      <c r="AL3" s="85">
        <v>0.66666666666666696</v>
      </c>
      <c r="AM3" s="88">
        <v>5000000</v>
      </c>
      <c r="AN3" s="87" t="s">
        <v>59</v>
      </c>
      <c r="AO3" s="86" t="s">
        <v>243</v>
      </c>
      <c r="AP3" s="86" t="s">
        <v>239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81</v>
      </c>
      <c r="B6" s="57">
        <v>67</v>
      </c>
      <c r="C6" s="57">
        <v>31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85</v>
      </c>
      <c r="B7" s="57">
        <v>67</v>
      </c>
      <c r="C7" s="57">
        <v>28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82</v>
      </c>
      <c r="B8" s="57">
        <v>69</v>
      </c>
      <c r="C8" s="57">
        <v>32</v>
      </c>
      <c r="D8" s="57"/>
      <c r="E8" s="57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78</v>
      </c>
      <c r="B9" s="57">
        <v>71</v>
      </c>
      <c r="C9" s="57">
        <v>34</v>
      </c>
      <c r="D9" s="57"/>
      <c r="E9" s="57" t="s">
        <v>108</v>
      </c>
      <c r="F9" s="161">
        <f t="shared" si="5"/>
        <v>6.5</v>
      </c>
      <c r="G9" s="154">
        <f t="shared" si="0"/>
        <v>0</v>
      </c>
      <c r="H9" s="154">
        <f t="shared" si="6"/>
        <v>450000</v>
      </c>
      <c r="I9" s="66">
        <f t="shared" si="7"/>
        <v>450000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6.5</v>
      </c>
      <c r="O9" s="217">
        <f t="shared" si="3"/>
        <v>450000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2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75</v>
      </c>
      <c r="B10" s="57">
        <v>71</v>
      </c>
      <c r="C10" s="57">
        <v>30</v>
      </c>
      <c r="D10" s="57"/>
      <c r="E10" s="57" t="s">
        <v>108</v>
      </c>
      <c r="F10" s="161">
        <f t="shared" si="5"/>
        <v>6.5</v>
      </c>
      <c r="G10" s="154">
        <f t="shared" si="0"/>
        <v>0</v>
      </c>
      <c r="H10" s="154">
        <f t="shared" si="6"/>
        <v>450000</v>
      </c>
      <c r="I10" s="66">
        <f t="shared" si="7"/>
        <v>450000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6.5</v>
      </c>
      <c r="O10" s="217">
        <f t="shared" si="3"/>
        <v>450000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76</v>
      </c>
      <c r="B11" s="57">
        <v>72</v>
      </c>
      <c r="C11" s="57">
        <v>34</v>
      </c>
      <c r="D11" s="57"/>
      <c r="E11" s="57">
        <v>6</v>
      </c>
      <c r="F11" s="161">
        <f t="shared" si="5"/>
        <v>5</v>
      </c>
      <c r="G11" s="154">
        <f t="shared" si="0"/>
        <v>0</v>
      </c>
      <c r="H11" s="154">
        <f t="shared" si="6"/>
        <v>350000.00000000006</v>
      </c>
      <c r="I11" s="66">
        <f t="shared" si="7"/>
        <v>350000.00000000006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350000.00000000006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88</v>
      </c>
      <c r="B12" s="57">
        <v>73</v>
      </c>
      <c r="C12" s="57">
        <v>29</v>
      </c>
      <c r="D12" s="57"/>
      <c r="E12" s="57" t="s">
        <v>156</v>
      </c>
      <c r="F12" s="161">
        <f t="shared" si="5"/>
        <v>3.5</v>
      </c>
      <c r="G12" s="154">
        <f t="shared" si="0"/>
        <v>0</v>
      </c>
      <c r="H12" s="154">
        <f t="shared" si="6"/>
        <v>275000</v>
      </c>
      <c r="I12" s="66">
        <f t="shared" si="7"/>
        <v>275000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3.5</v>
      </c>
      <c r="O12" s="217">
        <f t="shared" si="3"/>
        <v>275000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2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77</v>
      </c>
      <c r="B13" s="57">
        <v>73</v>
      </c>
      <c r="C13" s="57">
        <v>31</v>
      </c>
      <c r="D13" s="57"/>
      <c r="E13" s="57" t="s">
        <v>156</v>
      </c>
      <c r="F13" s="161">
        <f t="shared" si="5"/>
        <v>3.5</v>
      </c>
      <c r="G13" s="154">
        <f t="shared" si="0"/>
        <v>0</v>
      </c>
      <c r="H13" s="154">
        <f t="shared" si="6"/>
        <v>275000</v>
      </c>
      <c r="I13" s="66">
        <f t="shared" si="7"/>
        <v>275000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3.5</v>
      </c>
      <c r="O13" s="217">
        <f t="shared" si="3"/>
        <v>275000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74</v>
      </c>
      <c r="B14" s="57">
        <v>74</v>
      </c>
      <c r="C14" s="57">
        <v>32</v>
      </c>
      <c r="D14" s="57" t="s">
        <v>283</v>
      </c>
      <c r="E14" s="57" t="s">
        <v>157</v>
      </c>
      <c r="F14" s="161">
        <f t="shared" si="5"/>
        <v>1.5</v>
      </c>
      <c r="G14" s="154">
        <f t="shared" si="0"/>
        <v>300000</v>
      </c>
      <c r="H14" s="154">
        <f>O14</f>
        <v>125000</v>
      </c>
      <c r="I14" s="66">
        <f t="shared" si="7"/>
        <v>425000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1.5</v>
      </c>
      <c r="O14" s="217">
        <f t="shared" si="3"/>
        <v>125000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2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79</v>
      </c>
      <c r="B15" s="57">
        <v>74</v>
      </c>
      <c r="C15" s="57">
        <v>37</v>
      </c>
      <c r="D15" s="57"/>
      <c r="E15" s="57" t="s">
        <v>157</v>
      </c>
      <c r="F15" s="161">
        <f t="shared" si="5"/>
        <v>1.5</v>
      </c>
      <c r="G15" s="154">
        <f t="shared" si="0"/>
        <v>0</v>
      </c>
      <c r="H15" s="154">
        <f t="shared" si="6"/>
        <v>125000</v>
      </c>
      <c r="I15" s="66">
        <f t="shared" si="7"/>
        <v>125000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1.5</v>
      </c>
      <c r="O15" s="217">
        <f t="shared" si="3"/>
        <v>125000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94</v>
      </c>
      <c r="B16" s="57">
        <v>75</v>
      </c>
      <c r="C16" s="57">
        <v>35</v>
      </c>
      <c r="D16" s="57"/>
      <c r="E16" s="57">
        <v>11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89</v>
      </c>
      <c r="B17" s="57">
        <v>76</v>
      </c>
      <c r="C17" s="57">
        <v>31</v>
      </c>
      <c r="D17" s="57"/>
      <c r="E17" s="57">
        <v>12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84</v>
      </c>
      <c r="B18" s="57">
        <v>77</v>
      </c>
      <c r="C18" s="57">
        <v>35</v>
      </c>
      <c r="D18" s="57"/>
      <c r="E18" s="57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/>
      <c r="B19" s="57"/>
      <c r="C19" s="57"/>
      <c r="D19" s="57"/>
      <c r="E19" s="57"/>
      <c r="F19" s="161">
        <f t="shared" si="5"/>
        <v>0</v>
      </c>
      <c r="G19" s="154">
        <f t="shared" si="0"/>
        <v>0</v>
      </c>
      <c r="H19" s="154">
        <f t="shared" si="6"/>
        <v>0</v>
      </c>
      <c r="I19" s="66">
        <f t="shared" si="7"/>
        <v>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/>
      <c r="B20" s="57"/>
      <c r="C20" s="57"/>
      <c r="D20" s="57"/>
      <c r="E20" s="189"/>
      <c r="F20" s="161">
        <f t="shared" si="5"/>
        <v>0</v>
      </c>
      <c r="G20" s="154">
        <f t="shared" si="0"/>
        <v>0</v>
      </c>
      <c r="H20" s="154">
        <f t="shared" si="6"/>
        <v>0</v>
      </c>
      <c r="I20" s="66">
        <f t="shared" si="7"/>
        <v>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189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04"/>
  <sheetViews>
    <sheetView topLeftCell="A7" workbookViewId="0">
      <selection activeCell="A15" sqref="A15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 xml:space="preserve">BMW Championship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45155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Ådalen - Skoven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45155</v>
      </c>
      <c r="AL3" s="85">
        <v>0.66666666666666696</v>
      </c>
      <c r="AM3" s="88">
        <v>5000000</v>
      </c>
      <c r="AN3" s="87" t="s">
        <v>39</v>
      </c>
      <c r="AO3" s="86" t="s">
        <v>243</v>
      </c>
      <c r="AP3" s="89" t="s">
        <v>242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89</v>
      </c>
      <c r="B6" s="57">
        <v>39</v>
      </c>
      <c r="C6" s="57">
        <v>28</v>
      </c>
      <c r="D6" s="57">
        <v>0</v>
      </c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75</v>
      </c>
      <c r="B7" s="57">
        <v>36</v>
      </c>
      <c r="C7" s="57">
        <v>30</v>
      </c>
      <c r="D7" s="57">
        <v>0</v>
      </c>
      <c r="E7" s="57" t="s">
        <v>185</v>
      </c>
      <c r="F7" s="161">
        <f t="shared" ref="F7:F29" si="5">N7</f>
        <v>9</v>
      </c>
      <c r="G7" s="154">
        <f t="shared" si="0"/>
        <v>0</v>
      </c>
      <c r="H7" s="154">
        <f t="shared" ref="H7:H29" si="6">O7</f>
        <v>725000</v>
      </c>
      <c r="I7" s="66">
        <f t="shared" ref="I7:I29" si="7">G7+H7</f>
        <v>725000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9</v>
      </c>
      <c r="O7" s="217">
        <f t="shared" si="3"/>
        <v>725000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2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85</v>
      </c>
      <c r="B8" s="57">
        <v>36</v>
      </c>
      <c r="C8" s="57">
        <v>31</v>
      </c>
      <c r="D8" s="57">
        <v>0</v>
      </c>
      <c r="E8" s="57" t="s">
        <v>185</v>
      </c>
      <c r="F8" s="161">
        <f t="shared" si="5"/>
        <v>9</v>
      </c>
      <c r="G8" s="154">
        <f t="shared" si="0"/>
        <v>0</v>
      </c>
      <c r="H8" s="154">
        <f t="shared" si="6"/>
        <v>725000</v>
      </c>
      <c r="I8" s="66">
        <f t="shared" si="7"/>
        <v>725000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9</v>
      </c>
      <c r="O8" s="217">
        <f t="shared" si="3"/>
        <v>725000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90</v>
      </c>
      <c r="B9" s="57">
        <v>35</v>
      </c>
      <c r="C9" s="57">
        <v>35</v>
      </c>
      <c r="D9" s="57" t="s">
        <v>276</v>
      </c>
      <c r="E9" s="57">
        <v>4</v>
      </c>
      <c r="F9" s="161">
        <f t="shared" si="5"/>
        <v>7</v>
      </c>
      <c r="G9" s="154">
        <f t="shared" si="0"/>
        <v>300000</v>
      </c>
      <c r="H9" s="154">
        <f t="shared" si="6"/>
        <v>500000</v>
      </c>
      <c r="I9" s="66">
        <f t="shared" si="7"/>
        <v>800000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88</v>
      </c>
      <c r="B10" s="57">
        <v>33</v>
      </c>
      <c r="C10" s="57">
        <v>33</v>
      </c>
      <c r="D10" s="57">
        <v>0</v>
      </c>
      <c r="E10" s="57" t="s">
        <v>112</v>
      </c>
      <c r="F10" s="161">
        <f t="shared" si="5"/>
        <v>5</v>
      </c>
      <c r="G10" s="154">
        <f t="shared" si="0"/>
        <v>0</v>
      </c>
      <c r="H10" s="154">
        <f t="shared" si="6"/>
        <v>350000</v>
      </c>
      <c r="I10" s="66">
        <f t="shared" si="7"/>
        <v>350000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5</v>
      </c>
      <c r="O10" s="217">
        <f t="shared" si="3"/>
        <v>350000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3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83</v>
      </c>
      <c r="B11" s="57">
        <v>33</v>
      </c>
      <c r="C11" s="57">
        <v>38</v>
      </c>
      <c r="D11" s="57">
        <v>0</v>
      </c>
      <c r="E11" s="57" t="s">
        <v>112</v>
      </c>
      <c r="F11" s="161">
        <f t="shared" si="5"/>
        <v>5</v>
      </c>
      <c r="G11" s="154">
        <f t="shared" si="0"/>
        <v>0</v>
      </c>
      <c r="H11" s="154">
        <f t="shared" si="6"/>
        <v>350000</v>
      </c>
      <c r="I11" s="66">
        <f t="shared" si="7"/>
        <v>350000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81</v>
      </c>
      <c r="B12" s="57">
        <v>33</v>
      </c>
      <c r="C12" s="57">
        <v>33</v>
      </c>
      <c r="D12" s="57">
        <v>0</v>
      </c>
      <c r="E12" s="57" t="s">
        <v>112</v>
      </c>
      <c r="F12" s="161">
        <f t="shared" si="5"/>
        <v>5</v>
      </c>
      <c r="G12" s="154">
        <f t="shared" si="0"/>
        <v>0</v>
      </c>
      <c r="H12" s="154">
        <f t="shared" si="6"/>
        <v>350000</v>
      </c>
      <c r="I12" s="66">
        <f t="shared" si="7"/>
        <v>350000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5</v>
      </c>
      <c r="O12" s="217">
        <f t="shared" si="3"/>
        <v>350000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74</v>
      </c>
      <c r="B13" s="57">
        <v>32</v>
      </c>
      <c r="C13" s="57">
        <v>39</v>
      </c>
      <c r="D13" s="57">
        <v>0</v>
      </c>
      <c r="E13" s="57">
        <v>8</v>
      </c>
      <c r="F13" s="161">
        <f t="shared" si="5"/>
        <v>3</v>
      </c>
      <c r="G13" s="154">
        <f t="shared" si="0"/>
        <v>0</v>
      </c>
      <c r="H13" s="154">
        <f t="shared" si="6"/>
        <v>250000</v>
      </c>
      <c r="I13" s="66">
        <f t="shared" si="7"/>
        <v>250000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</v>
      </c>
      <c r="O13" s="217">
        <f t="shared" si="3"/>
        <v>250000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77</v>
      </c>
      <c r="B14" s="57">
        <v>31</v>
      </c>
      <c r="C14" s="57">
        <v>30</v>
      </c>
      <c r="D14" s="57">
        <v>0</v>
      </c>
      <c r="E14" s="57" t="s">
        <v>157</v>
      </c>
      <c r="F14" s="161">
        <f t="shared" si="5"/>
        <v>1.5</v>
      </c>
      <c r="G14" s="154">
        <f t="shared" si="0"/>
        <v>0</v>
      </c>
      <c r="H14" s="154">
        <f>O14</f>
        <v>125000</v>
      </c>
      <c r="I14" s="66">
        <f t="shared" si="7"/>
        <v>125000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1.5</v>
      </c>
      <c r="O14" s="217">
        <f t="shared" si="3"/>
        <v>125000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2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97</v>
      </c>
      <c r="B15" s="57">
        <v>31</v>
      </c>
      <c r="C15" s="57">
        <v>37</v>
      </c>
      <c r="D15" s="57">
        <v>0</v>
      </c>
      <c r="E15" s="57" t="s">
        <v>157</v>
      </c>
      <c r="F15" s="161">
        <f t="shared" si="5"/>
        <v>1.5</v>
      </c>
      <c r="G15" s="154">
        <f t="shared" si="0"/>
        <v>0</v>
      </c>
      <c r="H15" s="154">
        <f t="shared" si="6"/>
        <v>125000</v>
      </c>
      <c r="I15" s="66">
        <f t="shared" si="7"/>
        <v>125000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1.5</v>
      </c>
      <c r="O15" s="217">
        <f t="shared" si="3"/>
        <v>125000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94</v>
      </c>
      <c r="B16" s="57">
        <v>30</v>
      </c>
      <c r="C16" s="57">
        <v>39</v>
      </c>
      <c r="D16" s="57">
        <v>0</v>
      </c>
      <c r="E16" s="57" t="s">
        <v>195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2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84</v>
      </c>
      <c r="B17" s="57">
        <v>30</v>
      </c>
      <c r="C17" s="57">
        <v>33</v>
      </c>
      <c r="D17" s="57">
        <v>0</v>
      </c>
      <c r="E17" s="57" t="s">
        <v>195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78</v>
      </c>
      <c r="B18" s="57">
        <v>29</v>
      </c>
      <c r="C18" s="57">
        <v>36</v>
      </c>
      <c r="D18" s="57">
        <v>0</v>
      </c>
      <c r="E18" s="57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92</v>
      </c>
      <c r="B19" s="57">
        <v>28</v>
      </c>
      <c r="C19" s="57">
        <v>38</v>
      </c>
      <c r="D19" s="57">
        <v>0</v>
      </c>
      <c r="E19" s="57">
        <v>14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80</v>
      </c>
      <c r="B20" s="57">
        <v>26</v>
      </c>
      <c r="C20" s="57">
        <v>37</v>
      </c>
      <c r="D20" s="57">
        <v>0</v>
      </c>
      <c r="E20" s="189">
        <v>15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76</v>
      </c>
      <c r="B21" s="57">
        <v>25</v>
      </c>
      <c r="C21" s="57">
        <v>41</v>
      </c>
      <c r="D21" s="57">
        <v>0</v>
      </c>
      <c r="E21" s="189">
        <v>16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Q104"/>
  <sheetViews>
    <sheetView topLeftCell="A4" workbookViewId="0">
      <selection activeCell="A7" sqref="A7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FedEx St. Jude Invitational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45148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Sletten - Ådalen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45148</v>
      </c>
      <c r="AL3" s="85">
        <v>0.66666666666666696</v>
      </c>
      <c r="AM3" s="88">
        <v>5000000</v>
      </c>
      <c r="AN3" s="87" t="s">
        <v>68</v>
      </c>
      <c r="AO3" s="86" t="s">
        <v>243</v>
      </c>
      <c r="AP3" s="89" t="s">
        <v>241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73</v>
      </c>
      <c r="B6" s="57">
        <v>39</v>
      </c>
      <c r="C6" s="57">
        <v>35</v>
      </c>
      <c r="D6" s="57" t="s">
        <v>275</v>
      </c>
      <c r="E6" s="57">
        <v>1</v>
      </c>
      <c r="F6" s="161">
        <f>N6</f>
        <v>12</v>
      </c>
      <c r="G6" s="154">
        <f t="shared" ref="G6:G29" si="0">IF(D6&gt;0,L$12,0)</f>
        <v>300000</v>
      </c>
      <c r="H6" s="154">
        <f>O6</f>
        <v>1000000</v>
      </c>
      <c r="I6" s="66">
        <f>G6+H6</f>
        <v>1300000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76</v>
      </c>
      <c r="B7" s="57">
        <v>37</v>
      </c>
      <c r="C7" s="57">
        <v>35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75</v>
      </c>
      <c r="B8" s="57">
        <v>36</v>
      </c>
      <c r="C8" s="57">
        <v>34</v>
      </c>
      <c r="D8" s="57"/>
      <c r="E8" s="57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79</v>
      </c>
      <c r="B9" s="57">
        <v>35</v>
      </c>
      <c r="C9" s="57">
        <v>38</v>
      </c>
      <c r="D9" s="57"/>
      <c r="E9" s="57">
        <v>4</v>
      </c>
      <c r="F9" s="161">
        <f t="shared" si="5"/>
        <v>7</v>
      </c>
      <c r="G9" s="154">
        <f t="shared" si="0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78</v>
      </c>
      <c r="B10" s="57">
        <v>34</v>
      </c>
      <c r="C10" s="57">
        <v>36</v>
      </c>
      <c r="D10" s="57"/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74</v>
      </c>
      <c r="B11" s="57">
        <v>32</v>
      </c>
      <c r="C11" s="57">
        <v>39</v>
      </c>
      <c r="D11" s="57"/>
      <c r="E11" s="57" t="s">
        <v>152</v>
      </c>
      <c r="F11" s="161">
        <f t="shared" si="5"/>
        <v>4.5</v>
      </c>
      <c r="G11" s="154">
        <f t="shared" si="0"/>
        <v>0</v>
      </c>
      <c r="H11" s="154">
        <f t="shared" si="6"/>
        <v>325000</v>
      </c>
      <c r="I11" s="66">
        <f t="shared" si="7"/>
        <v>325000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4.5</v>
      </c>
      <c r="O11" s="217">
        <f t="shared" si="3"/>
        <v>325000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2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89</v>
      </c>
      <c r="B12" s="57">
        <v>32</v>
      </c>
      <c r="C12" s="57">
        <v>32</v>
      </c>
      <c r="D12" s="57"/>
      <c r="E12" s="57" t="s">
        <v>152</v>
      </c>
      <c r="F12" s="161">
        <f t="shared" si="5"/>
        <v>4.5</v>
      </c>
      <c r="G12" s="154">
        <f t="shared" si="0"/>
        <v>0</v>
      </c>
      <c r="H12" s="154">
        <f t="shared" si="6"/>
        <v>325000</v>
      </c>
      <c r="I12" s="66">
        <f t="shared" si="7"/>
        <v>325000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4.5</v>
      </c>
      <c r="O12" s="217">
        <f t="shared" si="3"/>
        <v>325000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94</v>
      </c>
      <c r="B13" s="57">
        <v>31</v>
      </c>
      <c r="C13" s="57">
        <v>35</v>
      </c>
      <c r="D13" s="57"/>
      <c r="E13" s="57" t="s">
        <v>194</v>
      </c>
      <c r="F13" s="161">
        <f t="shared" si="5"/>
        <v>2.5</v>
      </c>
      <c r="G13" s="154">
        <f t="shared" si="0"/>
        <v>0</v>
      </c>
      <c r="H13" s="154">
        <f t="shared" si="6"/>
        <v>200000</v>
      </c>
      <c r="I13" s="66">
        <f t="shared" si="7"/>
        <v>200000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2.5</v>
      </c>
      <c r="O13" s="217">
        <f t="shared" si="3"/>
        <v>200000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2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90</v>
      </c>
      <c r="B14" s="57">
        <v>31</v>
      </c>
      <c r="C14" s="57">
        <v>30</v>
      </c>
      <c r="D14" s="57"/>
      <c r="E14" s="57" t="s">
        <v>194</v>
      </c>
      <c r="F14" s="161">
        <f t="shared" si="5"/>
        <v>2.5</v>
      </c>
      <c r="G14" s="154">
        <f t="shared" si="0"/>
        <v>0</v>
      </c>
      <c r="H14" s="154">
        <f>O14</f>
        <v>200000</v>
      </c>
      <c r="I14" s="66">
        <f t="shared" si="7"/>
        <v>200000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2.5</v>
      </c>
      <c r="O14" s="217">
        <f t="shared" si="3"/>
        <v>200000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83</v>
      </c>
      <c r="B15" s="57">
        <v>30</v>
      </c>
      <c r="C15" s="57">
        <v>37</v>
      </c>
      <c r="D15" s="57"/>
      <c r="E15" s="57" t="s">
        <v>113</v>
      </c>
      <c r="F15" s="161">
        <f t="shared" si="5"/>
        <v>0.16666666666666666</v>
      </c>
      <c r="G15" s="154">
        <f t="shared" si="0"/>
        <v>0</v>
      </c>
      <c r="H15" s="154">
        <f t="shared" si="6"/>
        <v>58333.333333333336</v>
      </c>
      <c r="I15" s="66">
        <f t="shared" si="7"/>
        <v>58333.333333333336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0.16666666666666666</v>
      </c>
      <c r="O15" s="217">
        <f t="shared" si="3"/>
        <v>58333.333333333336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6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77</v>
      </c>
      <c r="B16" s="57">
        <v>30</v>
      </c>
      <c r="C16" s="57">
        <v>39</v>
      </c>
      <c r="D16" s="57"/>
      <c r="E16" s="57" t="s">
        <v>113</v>
      </c>
      <c r="F16" s="161">
        <f t="shared" si="5"/>
        <v>0.16666666666666666</v>
      </c>
      <c r="G16" s="154">
        <f t="shared" si="0"/>
        <v>0</v>
      </c>
      <c r="H16" s="154">
        <f t="shared" si="6"/>
        <v>58333.333333333336</v>
      </c>
      <c r="I16" s="66">
        <f t="shared" si="7"/>
        <v>58333.333333333336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0.16666666666666666</v>
      </c>
      <c r="O16" s="217">
        <f t="shared" si="3"/>
        <v>58333.333333333336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96</v>
      </c>
      <c r="B17" s="57">
        <v>30</v>
      </c>
      <c r="C17" s="57">
        <v>35</v>
      </c>
      <c r="D17" s="57"/>
      <c r="E17" s="57" t="s">
        <v>113</v>
      </c>
      <c r="F17" s="161">
        <f t="shared" si="5"/>
        <v>0.16666666666666666</v>
      </c>
      <c r="G17" s="154">
        <f t="shared" si="0"/>
        <v>0</v>
      </c>
      <c r="H17" s="154">
        <f t="shared" si="6"/>
        <v>58333.333333333336</v>
      </c>
      <c r="I17" s="66">
        <f t="shared" si="7"/>
        <v>58333.333333333336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0.16666666666666666</v>
      </c>
      <c r="O17" s="217">
        <f t="shared" si="3"/>
        <v>58333.333333333336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82</v>
      </c>
      <c r="B18" s="57">
        <v>30</v>
      </c>
      <c r="C18" s="57">
        <v>38</v>
      </c>
      <c r="D18" s="57"/>
      <c r="E18" s="57" t="s">
        <v>113</v>
      </c>
      <c r="F18" s="161">
        <f t="shared" si="5"/>
        <v>0.16666666666666666</v>
      </c>
      <c r="G18" s="154">
        <f t="shared" si="0"/>
        <v>0</v>
      </c>
      <c r="H18" s="154">
        <f t="shared" si="6"/>
        <v>58333.333333333336</v>
      </c>
      <c r="I18" s="66">
        <f t="shared" si="7"/>
        <v>58333.333333333336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0.16666666666666666</v>
      </c>
      <c r="O18" s="217">
        <f t="shared" si="3"/>
        <v>58333.333333333336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85</v>
      </c>
      <c r="B19" s="57">
        <v>30</v>
      </c>
      <c r="C19" s="57">
        <v>32</v>
      </c>
      <c r="D19" s="57"/>
      <c r="E19" s="57" t="s">
        <v>113</v>
      </c>
      <c r="F19" s="161">
        <f t="shared" si="5"/>
        <v>0.16666666666666666</v>
      </c>
      <c r="G19" s="154">
        <f t="shared" si="0"/>
        <v>0</v>
      </c>
      <c r="H19" s="154">
        <f t="shared" si="6"/>
        <v>58333.333333333336</v>
      </c>
      <c r="I19" s="66">
        <f t="shared" si="7"/>
        <v>58333.333333333336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0.16666666666666666</v>
      </c>
      <c r="O19" s="217">
        <f t="shared" si="3"/>
        <v>58333.333333333336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88</v>
      </c>
      <c r="B20" s="57">
        <v>30</v>
      </c>
      <c r="C20" s="57">
        <v>32</v>
      </c>
      <c r="D20" s="57"/>
      <c r="E20" s="189" t="s">
        <v>113</v>
      </c>
      <c r="F20" s="161">
        <f t="shared" si="5"/>
        <v>0.16666666666666666</v>
      </c>
      <c r="G20" s="154">
        <f t="shared" si="0"/>
        <v>0</v>
      </c>
      <c r="H20" s="154">
        <f t="shared" si="6"/>
        <v>58333.333333333336</v>
      </c>
      <c r="I20" s="66">
        <f t="shared" si="7"/>
        <v>58333.333333333336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0.16666666666666666</v>
      </c>
      <c r="O20" s="217">
        <f t="shared" si="3"/>
        <v>58333.333333333336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84</v>
      </c>
      <c r="B21" s="57">
        <v>23</v>
      </c>
      <c r="C21" s="57">
        <v>42</v>
      </c>
      <c r="D21" s="57"/>
      <c r="E21" s="189">
        <v>16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04"/>
  <sheetViews>
    <sheetView workbookViewId="0">
      <selection activeCell="D8" sqref="D8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Wyndham Championship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45141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Skoven - Sletten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45141</v>
      </c>
      <c r="AL3" s="85">
        <v>0.66666666666666696</v>
      </c>
      <c r="AM3" s="88">
        <v>5000000</v>
      </c>
      <c r="AN3" s="87" t="s">
        <v>29</v>
      </c>
      <c r="AO3" s="86" t="s">
        <v>243</v>
      </c>
      <c r="AP3" s="86" t="s">
        <v>239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93</v>
      </c>
      <c r="B6" s="57">
        <v>38</v>
      </c>
      <c r="C6" s="57">
        <v>30</v>
      </c>
      <c r="D6" s="57" t="s">
        <v>272</v>
      </c>
      <c r="E6" s="57">
        <v>1</v>
      </c>
      <c r="F6" s="161">
        <f>N6</f>
        <v>12</v>
      </c>
      <c r="G6" s="154">
        <f t="shared" ref="G6:G29" si="0">IF(D6&gt;0,L$12,0)</f>
        <v>300000</v>
      </c>
      <c r="H6" s="154">
        <f>O6</f>
        <v>1000000</v>
      </c>
      <c r="I6" s="66">
        <f>G6+H6</f>
        <v>1300000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75</v>
      </c>
      <c r="B7" s="57">
        <v>37</v>
      </c>
      <c r="C7" s="57">
        <v>31</v>
      </c>
      <c r="D7" s="57" t="s">
        <v>291</v>
      </c>
      <c r="E7" s="57">
        <v>2</v>
      </c>
      <c r="F7" s="161">
        <f t="shared" ref="F7:F29" si="5">N7</f>
        <v>10</v>
      </c>
      <c r="G7" s="154">
        <v>100000</v>
      </c>
      <c r="H7" s="154">
        <f t="shared" ref="H7:H29" si="6">O7</f>
        <v>800000</v>
      </c>
      <c r="I7" s="66">
        <f t="shared" ref="I7:I29" si="7">G7+H7</f>
        <v>900000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73</v>
      </c>
      <c r="B8" s="57">
        <v>36</v>
      </c>
      <c r="C8" s="57">
        <v>35</v>
      </c>
      <c r="D8" s="57">
        <v>0</v>
      </c>
      <c r="E8" s="57" t="s">
        <v>149</v>
      </c>
      <c r="F8" s="161">
        <f t="shared" si="5"/>
        <v>7</v>
      </c>
      <c r="G8" s="154">
        <f t="shared" si="0"/>
        <v>0</v>
      </c>
      <c r="H8" s="154">
        <f t="shared" si="6"/>
        <v>516666.66666666669</v>
      </c>
      <c r="I8" s="66">
        <f t="shared" si="7"/>
        <v>516666.66666666669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</v>
      </c>
      <c r="O8" s="217">
        <f t="shared" si="3"/>
        <v>516666.66666666669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3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79</v>
      </c>
      <c r="B9" s="57">
        <v>36</v>
      </c>
      <c r="C9" s="57">
        <v>34</v>
      </c>
      <c r="D9" s="57">
        <v>0</v>
      </c>
      <c r="E9" s="57" t="s">
        <v>149</v>
      </c>
      <c r="F9" s="161">
        <f t="shared" si="5"/>
        <v>7</v>
      </c>
      <c r="G9" s="154">
        <f t="shared" si="0"/>
        <v>0</v>
      </c>
      <c r="H9" s="154">
        <f t="shared" si="6"/>
        <v>516666.66666666669</v>
      </c>
      <c r="I9" s="66">
        <f t="shared" si="7"/>
        <v>516666.66666666669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516666.66666666669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81</v>
      </c>
      <c r="B10" s="57">
        <v>36</v>
      </c>
      <c r="C10" s="57">
        <v>27</v>
      </c>
      <c r="D10" s="57">
        <v>0</v>
      </c>
      <c r="E10" s="57" t="s">
        <v>149</v>
      </c>
      <c r="F10" s="161">
        <f t="shared" si="5"/>
        <v>7</v>
      </c>
      <c r="G10" s="154">
        <f t="shared" si="0"/>
        <v>0</v>
      </c>
      <c r="H10" s="154">
        <f t="shared" si="6"/>
        <v>516666.66666666669</v>
      </c>
      <c r="I10" s="66">
        <f t="shared" si="7"/>
        <v>516666.66666666669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7</v>
      </c>
      <c r="O10" s="217">
        <f t="shared" si="3"/>
        <v>516666.66666666669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89</v>
      </c>
      <c r="B11" s="57">
        <v>35</v>
      </c>
      <c r="C11" s="57">
        <v>33</v>
      </c>
      <c r="D11" s="57">
        <v>0</v>
      </c>
      <c r="E11" s="57" t="s">
        <v>152</v>
      </c>
      <c r="F11" s="161">
        <f t="shared" si="5"/>
        <v>3.5</v>
      </c>
      <c r="G11" s="154">
        <f t="shared" si="0"/>
        <v>0</v>
      </c>
      <c r="H11" s="154">
        <f t="shared" si="6"/>
        <v>262500</v>
      </c>
      <c r="I11" s="66">
        <f t="shared" si="7"/>
        <v>262500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3.5</v>
      </c>
      <c r="O11" s="217">
        <f t="shared" si="3"/>
        <v>262500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4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74</v>
      </c>
      <c r="B12" s="57">
        <v>35</v>
      </c>
      <c r="C12" s="57">
        <v>36</v>
      </c>
      <c r="D12" s="57">
        <v>0</v>
      </c>
      <c r="E12" s="57" t="s">
        <v>152</v>
      </c>
      <c r="F12" s="161">
        <f t="shared" si="5"/>
        <v>3.5</v>
      </c>
      <c r="G12" s="154">
        <f t="shared" si="0"/>
        <v>0</v>
      </c>
      <c r="H12" s="154">
        <f t="shared" si="6"/>
        <v>262500</v>
      </c>
      <c r="I12" s="66">
        <f t="shared" si="7"/>
        <v>262500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3.5</v>
      </c>
      <c r="O12" s="217">
        <f t="shared" si="3"/>
        <v>262500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85</v>
      </c>
      <c r="B13" s="57">
        <v>35</v>
      </c>
      <c r="C13" s="57">
        <v>33</v>
      </c>
      <c r="D13" s="57">
        <v>0</v>
      </c>
      <c r="E13" s="57" t="s">
        <v>152</v>
      </c>
      <c r="F13" s="161">
        <f t="shared" si="5"/>
        <v>3.5</v>
      </c>
      <c r="G13" s="154">
        <f t="shared" si="0"/>
        <v>0</v>
      </c>
      <c r="H13" s="154">
        <f t="shared" si="6"/>
        <v>262500</v>
      </c>
      <c r="I13" s="66">
        <f t="shared" si="7"/>
        <v>262500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3.5</v>
      </c>
      <c r="O13" s="217">
        <f t="shared" si="3"/>
        <v>262500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90</v>
      </c>
      <c r="B14" s="57">
        <v>35</v>
      </c>
      <c r="C14" s="57">
        <v>31</v>
      </c>
      <c r="D14" s="57">
        <v>0</v>
      </c>
      <c r="E14" s="57" t="s">
        <v>152</v>
      </c>
      <c r="F14" s="161">
        <f t="shared" si="5"/>
        <v>3.5</v>
      </c>
      <c r="G14" s="154">
        <f t="shared" si="0"/>
        <v>0</v>
      </c>
      <c r="H14" s="154">
        <f>O14</f>
        <v>262500</v>
      </c>
      <c r="I14" s="66">
        <f t="shared" si="7"/>
        <v>262500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3.5</v>
      </c>
      <c r="O14" s="217">
        <f t="shared" si="3"/>
        <v>262500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80</v>
      </c>
      <c r="B15" s="57">
        <v>34</v>
      </c>
      <c r="C15" s="57">
        <v>35</v>
      </c>
      <c r="D15" s="57">
        <v>0</v>
      </c>
      <c r="E15" s="57">
        <v>10</v>
      </c>
      <c r="F15" s="161">
        <f t="shared" si="5"/>
        <v>1</v>
      </c>
      <c r="G15" s="154">
        <f t="shared" si="0"/>
        <v>0</v>
      </c>
      <c r="H15" s="154">
        <f t="shared" si="6"/>
        <v>100000</v>
      </c>
      <c r="I15" s="66">
        <f t="shared" si="7"/>
        <v>100000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</v>
      </c>
      <c r="O15" s="217">
        <f t="shared" si="3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88</v>
      </c>
      <c r="B16" s="57">
        <v>33</v>
      </c>
      <c r="C16" s="57">
        <v>30</v>
      </c>
      <c r="D16" s="57">
        <v>0</v>
      </c>
      <c r="E16" s="57">
        <v>11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94</v>
      </c>
      <c r="B17" s="57">
        <v>32</v>
      </c>
      <c r="C17" s="57">
        <v>37</v>
      </c>
      <c r="D17" s="57" t="s">
        <v>273</v>
      </c>
      <c r="E17" s="57">
        <v>12</v>
      </c>
      <c r="F17" s="161">
        <f t="shared" si="5"/>
        <v>0</v>
      </c>
      <c r="G17" s="154">
        <v>100000</v>
      </c>
      <c r="H17" s="154">
        <f t="shared" si="6"/>
        <v>50000</v>
      </c>
      <c r="I17" s="66">
        <f t="shared" si="7"/>
        <v>150000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77</v>
      </c>
      <c r="B18" s="57">
        <v>29</v>
      </c>
      <c r="C18" s="57">
        <v>40</v>
      </c>
      <c r="D18" s="57" t="s">
        <v>274</v>
      </c>
      <c r="E18" s="57">
        <v>13</v>
      </c>
      <c r="F18" s="161">
        <f t="shared" si="5"/>
        <v>0</v>
      </c>
      <c r="G18" s="154">
        <v>100000</v>
      </c>
      <c r="H18" s="154">
        <f t="shared" si="6"/>
        <v>50000</v>
      </c>
      <c r="I18" s="66">
        <f t="shared" si="7"/>
        <v>150000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78</v>
      </c>
      <c r="B19" s="57">
        <v>26</v>
      </c>
      <c r="C19" s="57">
        <v>39</v>
      </c>
      <c r="D19" s="57">
        <v>0</v>
      </c>
      <c r="E19" s="57" t="s">
        <v>158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2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84</v>
      </c>
      <c r="B20" s="57">
        <v>26</v>
      </c>
      <c r="C20" s="57">
        <v>37</v>
      </c>
      <c r="D20" s="57">
        <v>0</v>
      </c>
      <c r="E20" s="189" t="s">
        <v>158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189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04"/>
  <sheetViews>
    <sheetView topLeftCell="A10" workbookViewId="0">
      <selection activeCell="AI9" sqref="AI9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3M Open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45134</v>
      </c>
      <c r="B3" s="361" t="s">
        <v>245</v>
      </c>
      <c r="C3" s="361"/>
      <c r="D3" s="361"/>
      <c r="E3" s="362" t="str">
        <f>AO3</f>
        <v>Stableford</v>
      </c>
      <c r="F3" s="362"/>
      <c r="G3" s="362"/>
      <c r="H3" s="368" t="str">
        <f>AP3</f>
        <v>Ådalen - Skoven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45134</v>
      </c>
      <c r="AL3" s="85">
        <v>0.66666666666666696</v>
      </c>
      <c r="AM3" s="88">
        <v>5000000</v>
      </c>
      <c r="AN3" s="87" t="s">
        <v>44</v>
      </c>
      <c r="AO3" s="86" t="s">
        <v>243</v>
      </c>
      <c r="AP3" s="89" t="s">
        <v>242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74</v>
      </c>
      <c r="B6" s="57">
        <v>43</v>
      </c>
      <c r="C6" s="57">
        <v>31</v>
      </c>
      <c r="D6" s="57">
        <v>0</v>
      </c>
      <c r="E6" s="189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83</v>
      </c>
      <c r="B7" s="57">
        <v>42</v>
      </c>
      <c r="C7" s="57">
        <v>27</v>
      </c>
      <c r="D7" s="57">
        <v>0</v>
      </c>
      <c r="E7" s="189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96</v>
      </c>
      <c r="B8" s="57">
        <v>41</v>
      </c>
      <c r="C8" s="57">
        <v>30</v>
      </c>
      <c r="D8" s="57">
        <v>0</v>
      </c>
      <c r="E8" s="189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80</v>
      </c>
      <c r="B9" s="57">
        <v>37</v>
      </c>
      <c r="C9" s="57">
        <v>32</v>
      </c>
      <c r="D9" s="57">
        <v>0</v>
      </c>
      <c r="E9" s="189" t="s">
        <v>108</v>
      </c>
      <c r="F9" s="161">
        <f t="shared" si="5"/>
        <v>6.5</v>
      </c>
      <c r="G9" s="154">
        <f t="shared" si="0"/>
        <v>0</v>
      </c>
      <c r="H9" s="154">
        <f t="shared" si="6"/>
        <v>450000</v>
      </c>
      <c r="I9" s="66">
        <f t="shared" si="7"/>
        <v>450000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6.5</v>
      </c>
      <c r="O9" s="217">
        <f t="shared" si="3"/>
        <v>450000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2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92</v>
      </c>
      <c r="B10" s="57">
        <v>37</v>
      </c>
      <c r="C10" s="57">
        <v>35</v>
      </c>
      <c r="D10" s="57">
        <v>0</v>
      </c>
      <c r="E10" s="189" t="s">
        <v>108</v>
      </c>
      <c r="F10" s="161">
        <f t="shared" si="5"/>
        <v>6.5</v>
      </c>
      <c r="G10" s="154">
        <f t="shared" si="0"/>
        <v>0</v>
      </c>
      <c r="H10" s="154">
        <f t="shared" si="6"/>
        <v>450000</v>
      </c>
      <c r="I10" s="66">
        <f t="shared" si="7"/>
        <v>450000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6.5</v>
      </c>
      <c r="O10" s="217">
        <f t="shared" si="3"/>
        <v>450000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90</v>
      </c>
      <c r="B11" s="57">
        <v>34</v>
      </c>
      <c r="C11" s="57">
        <v>34</v>
      </c>
      <c r="D11" s="57">
        <v>0</v>
      </c>
      <c r="E11" s="189" t="s">
        <v>152</v>
      </c>
      <c r="F11" s="161">
        <f t="shared" si="5"/>
        <v>4.5</v>
      </c>
      <c r="G11" s="154">
        <f t="shared" si="0"/>
        <v>0</v>
      </c>
      <c r="H11" s="154">
        <f t="shared" si="6"/>
        <v>325000</v>
      </c>
      <c r="I11" s="66">
        <f t="shared" si="7"/>
        <v>325000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4.5</v>
      </c>
      <c r="O11" s="217">
        <f t="shared" si="3"/>
        <v>325000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2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95</v>
      </c>
      <c r="B12" s="57">
        <v>34</v>
      </c>
      <c r="C12" s="57">
        <v>33</v>
      </c>
      <c r="D12" s="57">
        <v>0</v>
      </c>
      <c r="E12" s="189" t="s">
        <v>152</v>
      </c>
      <c r="F12" s="161">
        <f t="shared" si="5"/>
        <v>4.5</v>
      </c>
      <c r="G12" s="154">
        <f t="shared" si="0"/>
        <v>0</v>
      </c>
      <c r="H12" s="154">
        <f t="shared" si="6"/>
        <v>325000</v>
      </c>
      <c r="I12" s="66">
        <f t="shared" si="7"/>
        <v>325000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4.5</v>
      </c>
      <c r="O12" s="217">
        <f t="shared" si="3"/>
        <v>325000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89</v>
      </c>
      <c r="B13" s="57">
        <v>33</v>
      </c>
      <c r="C13" s="57">
        <v>30</v>
      </c>
      <c r="D13" s="57">
        <v>0</v>
      </c>
      <c r="E13" s="189" t="s">
        <v>194</v>
      </c>
      <c r="F13" s="161">
        <f t="shared" si="5"/>
        <v>2</v>
      </c>
      <c r="G13" s="154">
        <f t="shared" si="0"/>
        <v>0</v>
      </c>
      <c r="H13" s="154">
        <f t="shared" si="6"/>
        <v>166666.66666666666</v>
      </c>
      <c r="I13" s="66">
        <f t="shared" si="7"/>
        <v>166666.66666666666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</v>
      </c>
      <c r="O13" s="217">
        <f t="shared" si="3"/>
        <v>166666.66666666666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3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76</v>
      </c>
      <c r="B14" s="57">
        <v>33</v>
      </c>
      <c r="C14" s="57">
        <v>37</v>
      </c>
      <c r="D14" s="57">
        <v>0</v>
      </c>
      <c r="E14" s="189" t="s">
        <v>194</v>
      </c>
      <c r="F14" s="161">
        <f t="shared" si="5"/>
        <v>2</v>
      </c>
      <c r="G14" s="154">
        <f t="shared" si="0"/>
        <v>0</v>
      </c>
      <c r="H14" s="154">
        <f>O14</f>
        <v>166666.66666666666</v>
      </c>
      <c r="I14" s="66">
        <f t="shared" si="7"/>
        <v>166666.66666666666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166666.66666666666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88</v>
      </c>
      <c r="B15" s="57">
        <v>33</v>
      </c>
      <c r="C15" s="57">
        <v>33</v>
      </c>
      <c r="D15" s="57" t="s">
        <v>269</v>
      </c>
      <c r="E15" s="189" t="s">
        <v>194</v>
      </c>
      <c r="F15" s="161">
        <f t="shared" si="5"/>
        <v>2</v>
      </c>
      <c r="G15" s="154">
        <f t="shared" si="0"/>
        <v>300000</v>
      </c>
      <c r="H15" s="154">
        <f t="shared" si="6"/>
        <v>166666.66666666666</v>
      </c>
      <c r="I15" s="66">
        <f t="shared" si="7"/>
        <v>466666.66666666663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2</v>
      </c>
      <c r="O15" s="217">
        <f t="shared" si="3"/>
        <v>166666.66666666666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87</v>
      </c>
      <c r="B16" s="57">
        <v>32</v>
      </c>
      <c r="C16" s="57">
        <v>34</v>
      </c>
      <c r="D16" s="57">
        <v>0</v>
      </c>
      <c r="E16" s="189">
        <v>11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94</v>
      </c>
      <c r="B17" s="57">
        <v>28</v>
      </c>
      <c r="C17" s="57">
        <v>40</v>
      </c>
      <c r="D17" s="57">
        <v>0</v>
      </c>
      <c r="E17" s="189">
        <v>12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93</v>
      </c>
      <c r="B18" s="57">
        <v>27</v>
      </c>
      <c r="C18" s="57">
        <v>35</v>
      </c>
      <c r="D18" s="57">
        <v>0</v>
      </c>
      <c r="E18" s="189" t="s">
        <v>197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2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75</v>
      </c>
      <c r="B19" s="57">
        <v>27</v>
      </c>
      <c r="C19" s="57">
        <v>38</v>
      </c>
      <c r="D19" s="57">
        <v>0</v>
      </c>
      <c r="E19" s="189" t="s">
        <v>197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/>
      <c r="B20" s="57"/>
      <c r="C20" s="57"/>
      <c r="D20" s="57"/>
      <c r="E20" s="189"/>
      <c r="F20" s="161">
        <f t="shared" si="5"/>
        <v>0</v>
      </c>
      <c r="G20" s="154">
        <f t="shared" si="0"/>
        <v>0</v>
      </c>
      <c r="H20" s="154">
        <f t="shared" si="6"/>
        <v>0</v>
      </c>
      <c r="I20" s="66">
        <f t="shared" si="7"/>
        <v>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189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04"/>
  <sheetViews>
    <sheetView workbookViewId="0">
      <selection activeCell="AJ7" sqref="AJ7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THE OPEN CHAMPIONSHIP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45127</v>
      </c>
      <c r="B3" s="361" t="s">
        <v>245</v>
      </c>
      <c r="C3" s="361"/>
      <c r="D3" s="361"/>
      <c r="E3" s="362" t="str">
        <f>AO3</f>
        <v>Slagspil</v>
      </c>
      <c r="F3" s="362"/>
      <c r="G3" s="362"/>
      <c r="H3" s="368" t="str">
        <f>AP3</f>
        <v>Sletten - Ådalen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45127</v>
      </c>
      <c r="AL3" s="85">
        <v>0.66666666666666696</v>
      </c>
      <c r="AM3" s="88">
        <v>7000000</v>
      </c>
      <c r="AN3" s="90" t="s">
        <v>45</v>
      </c>
      <c r="AO3" s="86" t="s">
        <v>244</v>
      </c>
      <c r="AP3" s="89" t="s">
        <v>241</v>
      </c>
      <c r="AQ3" s="91"/>
    </row>
    <row r="4" spans="1:43" s="27" customFormat="1" ht="21.5" customHeight="1" thickBot="1">
      <c r="A4" s="360"/>
      <c r="B4" s="361"/>
      <c r="C4" s="361"/>
      <c r="D4" s="361"/>
      <c r="E4" s="362"/>
      <c r="F4" s="362"/>
      <c r="G4" s="362"/>
      <c r="H4" s="368"/>
      <c r="I4" s="368"/>
      <c r="J4" s="67"/>
      <c r="K4" s="366">
        <f>AM3</f>
        <v>7000000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81</v>
      </c>
      <c r="B6" s="57">
        <v>66</v>
      </c>
      <c r="C6" s="57">
        <v>31</v>
      </c>
      <c r="D6" s="57" t="s">
        <v>265</v>
      </c>
      <c r="E6" s="189">
        <v>1</v>
      </c>
      <c r="F6" s="161">
        <f>N6</f>
        <v>12</v>
      </c>
      <c r="G6" s="154">
        <f t="shared" ref="G6:G29" si="0">IF(D6&gt;0,L$12,0)</f>
        <v>420000</v>
      </c>
      <c r="H6" s="154">
        <f>O6</f>
        <v>1400000</v>
      </c>
      <c r="I6" s="66">
        <f>G6+H6</f>
        <v>1820000</v>
      </c>
      <c r="J6" s="32"/>
      <c r="K6" s="72">
        <v>0.2</v>
      </c>
      <c r="L6" s="159">
        <f t="shared" ref="L6:L29" si="1">$K$4*K6</f>
        <v>1400000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1400000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84</v>
      </c>
      <c r="B7" s="57">
        <v>67</v>
      </c>
      <c r="C7" s="57">
        <v>30</v>
      </c>
      <c r="D7" s="57"/>
      <c r="E7" s="189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1120000</v>
      </c>
      <c r="I7" s="66">
        <f t="shared" ref="I7:I29" si="7">G7+H7</f>
        <v>1120000</v>
      </c>
      <c r="J7" s="32"/>
      <c r="K7" s="72">
        <v>0.16</v>
      </c>
      <c r="L7" s="159">
        <f t="shared" si="1"/>
        <v>1120000</v>
      </c>
      <c r="M7" s="217">
        <v>10</v>
      </c>
      <c r="N7" s="217">
        <f t="shared" si="2"/>
        <v>10</v>
      </c>
      <c r="O7" s="217">
        <f t="shared" si="3"/>
        <v>1120000</v>
      </c>
      <c r="P7" s="27" t="s">
        <v>185</v>
      </c>
      <c r="Q7" s="39">
        <f>SUM($L7:$L8)/Q$5</f>
        <v>1015000</v>
      </c>
      <c r="R7" s="39">
        <f>SUM($L7:$L9)/R$5</f>
        <v>910000</v>
      </c>
      <c r="S7" s="39">
        <f>SUM($L7:$L10)/S$5</f>
        <v>822500</v>
      </c>
      <c r="T7" s="39">
        <f>SUM($L7:$L11)/T$5</f>
        <v>756000</v>
      </c>
      <c r="U7" s="39">
        <f>SUM($L7:$L12)/U$5</f>
        <v>700000</v>
      </c>
      <c r="V7" s="39">
        <f>SUM($L7:$L13)/V$5</f>
        <v>650000</v>
      </c>
      <c r="W7" s="39">
        <f>SUM($L7:$L14)/W$5</f>
        <v>595000</v>
      </c>
      <c r="X7" s="39">
        <f>SUM($L7:$L15)/X$5</f>
        <v>544444.4444444445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88</v>
      </c>
      <c r="B8" s="57">
        <v>68</v>
      </c>
      <c r="C8" s="57">
        <v>28</v>
      </c>
      <c r="D8" s="57"/>
      <c r="E8" s="189" t="s">
        <v>149</v>
      </c>
      <c r="F8" s="161">
        <f t="shared" si="5"/>
        <v>7.5</v>
      </c>
      <c r="G8" s="154">
        <f t="shared" si="0"/>
        <v>0</v>
      </c>
      <c r="H8" s="154">
        <f t="shared" si="6"/>
        <v>805000</v>
      </c>
      <c r="I8" s="66">
        <f t="shared" si="7"/>
        <v>805000</v>
      </c>
      <c r="J8" s="32"/>
      <c r="K8" s="72">
        <v>0.13</v>
      </c>
      <c r="L8" s="159">
        <f t="shared" si="1"/>
        <v>910000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805000</v>
      </c>
      <c r="P8" s="27" t="s">
        <v>149</v>
      </c>
      <c r="Q8" s="39">
        <f t="shared" ref="Q8:Q29" si="9">SUM($L8:$L9)/Q$5</f>
        <v>805000</v>
      </c>
      <c r="R8" s="39">
        <f t="shared" ref="R8:R29" si="10">SUM($L8:$L10)/R$5</f>
        <v>723333.33333333337</v>
      </c>
      <c r="S8" s="39">
        <f t="shared" ref="S8:S29" si="11">SUM($L8:$L11)/S$5</f>
        <v>665000</v>
      </c>
      <c r="T8" s="39">
        <f t="shared" ref="T8:T29" si="12">SUM($L8:$L12)/T$5</f>
        <v>616000</v>
      </c>
      <c r="U8" s="39">
        <f t="shared" ref="U8:U29" si="13">SUM($L8:$L13)/U$5</f>
        <v>571666.66666666663</v>
      </c>
      <c r="V8" s="39">
        <f t="shared" ref="V8:V29" si="14">SUM($L8:$L14)/V$5</f>
        <v>520000</v>
      </c>
      <c r="W8" s="39">
        <f t="shared" ref="W8:W29" si="15">SUM($L8:$L15)/W$5</f>
        <v>472500</v>
      </c>
      <c r="X8" s="39">
        <f t="shared" ref="X8:X29" si="16">SUM($L8:$L16)/X$5</f>
        <v>427777.77777777775</v>
      </c>
      <c r="Y8" s="217">
        <f t="shared" si="4"/>
        <v>2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79</v>
      </c>
      <c r="B9" s="57">
        <v>68</v>
      </c>
      <c r="C9" s="57">
        <v>31</v>
      </c>
      <c r="D9" s="57"/>
      <c r="E9" s="189" t="s">
        <v>149</v>
      </c>
      <c r="F9" s="161">
        <f t="shared" si="5"/>
        <v>7.5</v>
      </c>
      <c r="G9" s="154">
        <f t="shared" si="0"/>
        <v>0</v>
      </c>
      <c r="H9" s="154">
        <f t="shared" si="6"/>
        <v>805000</v>
      </c>
      <c r="I9" s="66">
        <f t="shared" si="7"/>
        <v>805000</v>
      </c>
      <c r="J9" s="32"/>
      <c r="K9" s="72">
        <v>0.1</v>
      </c>
      <c r="L9" s="159">
        <f t="shared" si="1"/>
        <v>700000</v>
      </c>
      <c r="M9" s="217">
        <v>7</v>
      </c>
      <c r="N9" s="217">
        <f t="shared" ref="N9:N29" si="25">IF(E9=0,0,IF(E9=E8,VLOOKUP(E9,Z:AH,VLOOKUP(E9,P:Y,10,0),0),IF(P9=E9,VLOOKUP(E9,Z:AH,VLOOKUP(E9,P:Y,10,0),0),M9)))</f>
        <v>7.5</v>
      </c>
      <c r="O9" s="217">
        <f t="shared" si="3"/>
        <v>805000</v>
      </c>
      <c r="P9" s="27" t="s">
        <v>108</v>
      </c>
      <c r="Q9" s="39">
        <f t="shared" si="9"/>
        <v>630000</v>
      </c>
      <c r="R9" s="39">
        <f t="shared" si="10"/>
        <v>583333.33333333337</v>
      </c>
      <c r="S9" s="39">
        <f t="shared" si="11"/>
        <v>542500</v>
      </c>
      <c r="T9" s="39">
        <f t="shared" si="12"/>
        <v>504000</v>
      </c>
      <c r="U9" s="39">
        <f t="shared" si="13"/>
        <v>455000</v>
      </c>
      <c r="V9" s="39">
        <f t="shared" si="14"/>
        <v>410000</v>
      </c>
      <c r="W9" s="39">
        <f t="shared" si="15"/>
        <v>367500</v>
      </c>
      <c r="X9" s="39">
        <f t="shared" si="16"/>
        <v>334444.44444444444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89</v>
      </c>
      <c r="B10" s="57">
        <v>69</v>
      </c>
      <c r="C10" s="57">
        <v>25</v>
      </c>
      <c r="D10" s="57"/>
      <c r="E10" s="189">
        <v>5</v>
      </c>
      <c r="F10" s="161">
        <f t="shared" si="5"/>
        <v>6</v>
      </c>
      <c r="G10" s="154">
        <f t="shared" si="0"/>
        <v>0</v>
      </c>
      <c r="H10" s="154">
        <f t="shared" si="6"/>
        <v>560000</v>
      </c>
      <c r="I10" s="66">
        <f t="shared" si="7"/>
        <v>560000</v>
      </c>
      <c r="J10" s="32"/>
      <c r="K10" s="72">
        <v>0.08</v>
      </c>
      <c r="L10" s="159">
        <f t="shared" si="1"/>
        <v>560000</v>
      </c>
      <c r="M10" s="217">
        <v>6</v>
      </c>
      <c r="N10" s="217">
        <f t="shared" si="25"/>
        <v>6</v>
      </c>
      <c r="O10" s="217">
        <f t="shared" si="3"/>
        <v>560000</v>
      </c>
      <c r="P10" s="27" t="s">
        <v>112</v>
      </c>
      <c r="Q10" s="39">
        <f t="shared" si="9"/>
        <v>525000</v>
      </c>
      <c r="R10" s="39">
        <f t="shared" si="10"/>
        <v>490000</v>
      </c>
      <c r="S10" s="39">
        <f t="shared" si="11"/>
        <v>455000</v>
      </c>
      <c r="T10" s="39">
        <f t="shared" si="12"/>
        <v>406000</v>
      </c>
      <c r="U10" s="39">
        <f t="shared" si="13"/>
        <v>361666.66666666669</v>
      </c>
      <c r="V10" s="39">
        <f t="shared" si="14"/>
        <v>320000</v>
      </c>
      <c r="W10" s="39">
        <f t="shared" si="15"/>
        <v>288750</v>
      </c>
      <c r="X10" s="39">
        <f t="shared" si="16"/>
        <v>264444.44444444444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95</v>
      </c>
      <c r="B11" s="57">
        <v>71</v>
      </c>
      <c r="C11" s="57">
        <v>29</v>
      </c>
      <c r="D11" s="57"/>
      <c r="E11" s="189">
        <v>6</v>
      </c>
      <c r="F11" s="161">
        <f t="shared" si="5"/>
        <v>5</v>
      </c>
      <c r="G11" s="154">
        <f t="shared" si="0"/>
        <v>0</v>
      </c>
      <c r="H11" s="154">
        <f t="shared" si="6"/>
        <v>490000.00000000006</v>
      </c>
      <c r="I11" s="66">
        <f t="shared" si="7"/>
        <v>490000.00000000006</v>
      </c>
      <c r="J11" s="32"/>
      <c r="K11" s="72">
        <v>7.0000000000000007E-2</v>
      </c>
      <c r="L11" s="159">
        <f t="shared" si="1"/>
        <v>490000.00000000006</v>
      </c>
      <c r="M11" s="217">
        <v>5</v>
      </c>
      <c r="N11" s="217">
        <f t="shared" si="25"/>
        <v>5</v>
      </c>
      <c r="O11" s="217">
        <f t="shared" si="3"/>
        <v>490000.00000000006</v>
      </c>
      <c r="P11" s="27" t="s">
        <v>152</v>
      </c>
      <c r="Q11" s="39">
        <f t="shared" si="9"/>
        <v>455000</v>
      </c>
      <c r="R11" s="39">
        <f t="shared" si="10"/>
        <v>420000</v>
      </c>
      <c r="S11" s="39">
        <f t="shared" si="11"/>
        <v>367500</v>
      </c>
      <c r="T11" s="39">
        <f t="shared" si="12"/>
        <v>322000</v>
      </c>
      <c r="U11" s="39">
        <f t="shared" si="13"/>
        <v>280000</v>
      </c>
      <c r="V11" s="39">
        <f t="shared" si="14"/>
        <v>250000</v>
      </c>
      <c r="W11" s="39">
        <f t="shared" si="15"/>
        <v>227500</v>
      </c>
      <c r="X11" s="39">
        <f t="shared" si="16"/>
        <v>210000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73</v>
      </c>
      <c r="B12" s="57">
        <v>73</v>
      </c>
      <c r="C12" s="57">
        <v>33</v>
      </c>
      <c r="D12" s="57"/>
      <c r="E12" s="189">
        <v>7</v>
      </c>
      <c r="F12" s="161">
        <f t="shared" si="5"/>
        <v>4</v>
      </c>
      <c r="G12" s="154">
        <f t="shared" si="0"/>
        <v>0</v>
      </c>
      <c r="H12" s="154">
        <f t="shared" si="6"/>
        <v>420000</v>
      </c>
      <c r="I12" s="66">
        <f t="shared" si="7"/>
        <v>420000</v>
      </c>
      <c r="J12" s="32"/>
      <c r="K12" s="72">
        <v>0.06</v>
      </c>
      <c r="L12" s="159">
        <f t="shared" si="1"/>
        <v>420000</v>
      </c>
      <c r="M12" s="217">
        <v>4</v>
      </c>
      <c r="N12" s="217">
        <f t="shared" si="25"/>
        <v>4</v>
      </c>
      <c r="O12" s="217">
        <f t="shared" si="3"/>
        <v>420000</v>
      </c>
      <c r="P12" s="27" t="s">
        <v>156</v>
      </c>
      <c r="Q12" s="39">
        <f t="shared" si="9"/>
        <v>385000</v>
      </c>
      <c r="R12" s="39">
        <f t="shared" si="10"/>
        <v>326666.66666666669</v>
      </c>
      <c r="S12" s="39">
        <f t="shared" si="11"/>
        <v>280000</v>
      </c>
      <c r="T12" s="39">
        <f t="shared" si="12"/>
        <v>238000</v>
      </c>
      <c r="U12" s="39">
        <f t="shared" si="13"/>
        <v>210000</v>
      </c>
      <c r="V12" s="39">
        <f t="shared" si="14"/>
        <v>190000</v>
      </c>
      <c r="W12" s="39">
        <f t="shared" si="15"/>
        <v>175000</v>
      </c>
      <c r="X12" s="39">
        <f t="shared" si="16"/>
        <v>163333.33333333334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/>
      <c r="B13" s="57"/>
      <c r="C13" s="57"/>
      <c r="D13" s="57"/>
      <c r="E13" s="189"/>
      <c r="F13" s="161">
        <f t="shared" si="5"/>
        <v>0</v>
      </c>
      <c r="G13" s="154">
        <f t="shared" si="0"/>
        <v>0</v>
      </c>
      <c r="H13" s="154">
        <f t="shared" si="6"/>
        <v>0</v>
      </c>
      <c r="I13" s="66">
        <f t="shared" si="7"/>
        <v>0</v>
      </c>
      <c r="J13" s="32"/>
      <c r="K13" s="72">
        <v>0.05</v>
      </c>
      <c r="L13" s="159">
        <f t="shared" si="1"/>
        <v>350000</v>
      </c>
      <c r="M13" s="217">
        <v>3</v>
      </c>
      <c r="N13" s="217">
        <f t="shared" si="25"/>
        <v>0</v>
      </c>
      <c r="O13" s="217">
        <f t="shared" si="3"/>
        <v>0</v>
      </c>
      <c r="P13" s="27" t="s">
        <v>194</v>
      </c>
      <c r="Q13" s="39">
        <f t="shared" si="9"/>
        <v>280000</v>
      </c>
      <c r="R13" s="39">
        <f t="shared" si="10"/>
        <v>233333.33333333334</v>
      </c>
      <c r="S13" s="39">
        <f t="shared" si="11"/>
        <v>192500</v>
      </c>
      <c r="T13" s="39">
        <f t="shared" si="12"/>
        <v>168000</v>
      </c>
      <c r="U13" s="39">
        <f t="shared" si="13"/>
        <v>151666.66666666666</v>
      </c>
      <c r="V13" s="39">
        <f t="shared" si="14"/>
        <v>140000</v>
      </c>
      <c r="W13" s="39">
        <f t="shared" si="15"/>
        <v>131250</v>
      </c>
      <c r="X13" s="39">
        <f t="shared" si="16"/>
        <v>124444.44444444444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/>
      <c r="B14" s="57"/>
      <c r="C14" s="57"/>
      <c r="D14" s="57"/>
      <c r="E14" s="189"/>
      <c r="F14" s="161">
        <f t="shared" si="5"/>
        <v>0</v>
      </c>
      <c r="G14" s="154">
        <f t="shared" si="0"/>
        <v>0</v>
      </c>
      <c r="H14" s="154">
        <f>O14</f>
        <v>0</v>
      </c>
      <c r="I14" s="66">
        <f t="shared" si="7"/>
        <v>0</v>
      </c>
      <c r="J14" s="32"/>
      <c r="K14" s="72">
        <v>0.03</v>
      </c>
      <c r="L14" s="159">
        <f t="shared" si="1"/>
        <v>210000</v>
      </c>
      <c r="M14" s="217">
        <v>2</v>
      </c>
      <c r="N14" s="217">
        <f t="shared" si="25"/>
        <v>0</v>
      </c>
      <c r="O14" s="217">
        <f t="shared" si="3"/>
        <v>0</v>
      </c>
      <c r="P14" s="27" t="s">
        <v>157</v>
      </c>
      <c r="Q14" s="39">
        <f t="shared" si="9"/>
        <v>175000</v>
      </c>
      <c r="R14" s="39">
        <f t="shared" si="10"/>
        <v>140000</v>
      </c>
      <c r="S14" s="39">
        <f t="shared" si="11"/>
        <v>122500</v>
      </c>
      <c r="T14" s="39">
        <f t="shared" si="12"/>
        <v>112000</v>
      </c>
      <c r="U14" s="39">
        <f t="shared" si="13"/>
        <v>105000</v>
      </c>
      <c r="V14" s="39">
        <f t="shared" si="14"/>
        <v>100000</v>
      </c>
      <c r="W14" s="39">
        <f t="shared" si="15"/>
        <v>96250</v>
      </c>
      <c r="X14" s="39">
        <f t="shared" si="16"/>
        <v>93333.333333333328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/>
      <c r="B15" s="57"/>
      <c r="C15" s="57"/>
      <c r="D15" s="57"/>
      <c r="E15" s="189"/>
      <c r="F15" s="161">
        <f t="shared" si="5"/>
        <v>0</v>
      </c>
      <c r="G15" s="154">
        <f t="shared" si="0"/>
        <v>0</v>
      </c>
      <c r="H15" s="154">
        <f t="shared" si="6"/>
        <v>0</v>
      </c>
      <c r="I15" s="66">
        <f t="shared" si="7"/>
        <v>0</v>
      </c>
      <c r="J15" s="32"/>
      <c r="K15" s="72">
        <v>0.02</v>
      </c>
      <c r="L15" s="159">
        <f t="shared" si="1"/>
        <v>140000</v>
      </c>
      <c r="M15" s="217">
        <v>1</v>
      </c>
      <c r="N15" s="217">
        <f t="shared" si="25"/>
        <v>0</v>
      </c>
      <c r="O15" s="217">
        <f t="shared" si="3"/>
        <v>0</v>
      </c>
      <c r="P15" s="27" t="s">
        <v>113</v>
      </c>
      <c r="Q15" s="39">
        <f t="shared" si="9"/>
        <v>105000</v>
      </c>
      <c r="R15" s="39">
        <f t="shared" si="10"/>
        <v>93333.333333333328</v>
      </c>
      <c r="S15" s="39">
        <f t="shared" si="11"/>
        <v>87500</v>
      </c>
      <c r="T15" s="39">
        <f t="shared" si="12"/>
        <v>84000</v>
      </c>
      <c r="U15" s="39">
        <f t="shared" si="13"/>
        <v>81666.666666666672</v>
      </c>
      <c r="V15" s="39">
        <f t="shared" si="14"/>
        <v>80000</v>
      </c>
      <c r="W15" s="39">
        <f t="shared" si="15"/>
        <v>78750</v>
      </c>
      <c r="X15" s="39">
        <f t="shared" si="16"/>
        <v>77777.777777777781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/>
      <c r="B16" s="57"/>
      <c r="C16" s="57"/>
      <c r="D16" s="57"/>
      <c r="E16" s="189"/>
      <c r="F16" s="161">
        <f t="shared" si="5"/>
        <v>0</v>
      </c>
      <c r="G16" s="154">
        <f t="shared" si="0"/>
        <v>0</v>
      </c>
      <c r="H16" s="154">
        <f t="shared" si="6"/>
        <v>0</v>
      </c>
      <c r="I16" s="66">
        <f t="shared" si="7"/>
        <v>0</v>
      </c>
      <c r="J16" s="32"/>
      <c r="K16" s="72">
        <v>0.01</v>
      </c>
      <c r="L16" s="159">
        <f t="shared" si="1"/>
        <v>70000</v>
      </c>
      <c r="M16" s="217">
        <v>0</v>
      </c>
      <c r="N16" s="217">
        <f t="shared" si="25"/>
        <v>0</v>
      </c>
      <c r="O16" s="217">
        <f t="shared" si="3"/>
        <v>0</v>
      </c>
      <c r="P16" s="27" t="s">
        <v>195</v>
      </c>
      <c r="Q16" s="39">
        <f t="shared" si="9"/>
        <v>70000</v>
      </c>
      <c r="R16" s="39">
        <f t="shared" si="10"/>
        <v>70000</v>
      </c>
      <c r="S16" s="39">
        <f t="shared" si="11"/>
        <v>70000</v>
      </c>
      <c r="T16" s="39">
        <f t="shared" si="12"/>
        <v>70000</v>
      </c>
      <c r="U16" s="39">
        <f t="shared" si="13"/>
        <v>70000</v>
      </c>
      <c r="V16" s="39">
        <f t="shared" si="14"/>
        <v>70000</v>
      </c>
      <c r="W16" s="39">
        <f t="shared" si="15"/>
        <v>70000</v>
      </c>
      <c r="X16" s="39">
        <f t="shared" si="16"/>
        <v>70000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/>
      <c r="B17" s="57"/>
      <c r="C17" s="57"/>
      <c r="D17" s="57"/>
      <c r="E17" s="189"/>
      <c r="F17" s="161">
        <f t="shared" si="5"/>
        <v>0</v>
      </c>
      <c r="G17" s="154">
        <f t="shared" si="0"/>
        <v>0</v>
      </c>
      <c r="H17" s="154">
        <f t="shared" si="6"/>
        <v>0</v>
      </c>
      <c r="I17" s="66">
        <f t="shared" si="7"/>
        <v>0</v>
      </c>
      <c r="J17" s="32"/>
      <c r="K17" s="72">
        <v>0.01</v>
      </c>
      <c r="L17" s="159">
        <f t="shared" si="1"/>
        <v>70000</v>
      </c>
      <c r="M17" s="217">
        <v>0</v>
      </c>
      <c r="N17" s="217">
        <f t="shared" si="25"/>
        <v>0</v>
      </c>
      <c r="O17" s="217">
        <f t="shared" si="3"/>
        <v>0</v>
      </c>
      <c r="P17" s="27" t="s">
        <v>196</v>
      </c>
      <c r="Q17" s="39">
        <f t="shared" si="9"/>
        <v>70000</v>
      </c>
      <c r="R17" s="39">
        <f t="shared" si="10"/>
        <v>70000</v>
      </c>
      <c r="S17" s="39">
        <f t="shared" si="11"/>
        <v>70000</v>
      </c>
      <c r="T17" s="39">
        <f t="shared" si="12"/>
        <v>70000</v>
      </c>
      <c r="U17" s="39">
        <f t="shared" si="13"/>
        <v>70000</v>
      </c>
      <c r="V17" s="39">
        <f t="shared" si="14"/>
        <v>70000</v>
      </c>
      <c r="W17" s="39">
        <f t="shared" si="15"/>
        <v>70000</v>
      </c>
      <c r="X17" s="39">
        <f t="shared" si="16"/>
        <v>70000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/>
      <c r="B18" s="57"/>
      <c r="C18" s="57"/>
      <c r="D18" s="57"/>
      <c r="E18" s="189"/>
      <c r="F18" s="161">
        <f t="shared" si="5"/>
        <v>0</v>
      </c>
      <c r="G18" s="154">
        <f t="shared" si="0"/>
        <v>0</v>
      </c>
      <c r="H18" s="154">
        <f t="shared" si="6"/>
        <v>0</v>
      </c>
      <c r="I18" s="66">
        <f t="shared" si="7"/>
        <v>0</v>
      </c>
      <c r="J18" s="32"/>
      <c r="K18" s="72">
        <v>0.01</v>
      </c>
      <c r="L18" s="159">
        <f t="shared" si="1"/>
        <v>70000</v>
      </c>
      <c r="M18" s="217">
        <v>0</v>
      </c>
      <c r="N18" s="217">
        <f t="shared" si="25"/>
        <v>0</v>
      </c>
      <c r="O18" s="217">
        <f t="shared" si="3"/>
        <v>0</v>
      </c>
      <c r="P18" s="27" t="s">
        <v>197</v>
      </c>
      <c r="Q18" s="39">
        <f t="shared" si="9"/>
        <v>70000</v>
      </c>
      <c r="R18" s="39">
        <f t="shared" si="10"/>
        <v>70000</v>
      </c>
      <c r="S18" s="39">
        <f t="shared" si="11"/>
        <v>70000</v>
      </c>
      <c r="T18" s="39">
        <f t="shared" si="12"/>
        <v>70000</v>
      </c>
      <c r="U18" s="39">
        <f t="shared" si="13"/>
        <v>70000</v>
      </c>
      <c r="V18" s="39">
        <f t="shared" si="14"/>
        <v>70000</v>
      </c>
      <c r="W18" s="39">
        <f t="shared" si="15"/>
        <v>70000</v>
      </c>
      <c r="X18" s="39">
        <f t="shared" si="16"/>
        <v>70000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/>
      <c r="B19" s="57"/>
      <c r="C19" s="57"/>
      <c r="D19" s="57"/>
      <c r="E19" s="189"/>
      <c r="F19" s="161">
        <f t="shared" si="5"/>
        <v>0</v>
      </c>
      <c r="G19" s="154">
        <f t="shared" si="0"/>
        <v>0</v>
      </c>
      <c r="H19" s="154">
        <f t="shared" si="6"/>
        <v>0</v>
      </c>
      <c r="I19" s="66">
        <f t="shared" si="7"/>
        <v>0</v>
      </c>
      <c r="J19" s="32"/>
      <c r="K19" s="72">
        <v>0.01</v>
      </c>
      <c r="L19" s="159">
        <f t="shared" si="1"/>
        <v>70000</v>
      </c>
      <c r="M19" s="217">
        <v>0</v>
      </c>
      <c r="N19" s="217">
        <f t="shared" si="25"/>
        <v>0</v>
      </c>
      <c r="O19" s="217">
        <f t="shared" si="3"/>
        <v>0</v>
      </c>
      <c r="P19" s="27" t="s">
        <v>158</v>
      </c>
      <c r="Q19" s="39">
        <f t="shared" si="9"/>
        <v>70000</v>
      </c>
      <c r="R19" s="39">
        <f t="shared" si="10"/>
        <v>70000</v>
      </c>
      <c r="S19" s="39">
        <f t="shared" si="11"/>
        <v>70000</v>
      </c>
      <c r="T19" s="39">
        <f t="shared" si="12"/>
        <v>70000</v>
      </c>
      <c r="U19" s="39">
        <f t="shared" si="13"/>
        <v>70000</v>
      </c>
      <c r="V19" s="39">
        <f t="shared" si="14"/>
        <v>70000</v>
      </c>
      <c r="W19" s="39">
        <f t="shared" si="15"/>
        <v>70000</v>
      </c>
      <c r="X19" s="39">
        <f t="shared" si="16"/>
        <v>70000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/>
      <c r="B20" s="57"/>
      <c r="C20" s="57"/>
      <c r="D20" s="57"/>
      <c r="E20" s="189"/>
      <c r="F20" s="161">
        <f t="shared" si="5"/>
        <v>0</v>
      </c>
      <c r="G20" s="154">
        <f t="shared" si="0"/>
        <v>0</v>
      </c>
      <c r="H20" s="154">
        <f t="shared" si="6"/>
        <v>0</v>
      </c>
      <c r="I20" s="66">
        <f t="shared" si="7"/>
        <v>0</v>
      </c>
      <c r="J20" s="32"/>
      <c r="K20" s="72">
        <v>0.01</v>
      </c>
      <c r="L20" s="159">
        <f t="shared" si="1"/>
        <v>70000</v>
      </c>
      <c r="M20" s="217">
        <v>0</v>
      </c>
      <c r="N20" s="217">
        <f t="shared" si="25"/>
        <v>0</v>
      </c>
      <c r="O20" s="217">
        <f t="shared" si="3"/>
        <v>0</v>
      </c>
      <c r="P20" s="27" t="s">
        <v>198</v>
      </c>
      <c r="Q20" s="39">
        <f t="shared" si="9"/>
        <v>70000</v>
      </c>
      <c r="R20" s="39">
        <f t="shared" si="10"/>
        <v>70000</v>
      </c>
      <c r="S20" s="39">
        <f t="shared" si="11"/>
        <v>70000</v>
      </c>
      <c r="T20" s="39">
        <f t="shared" si="12"/>
        <v>70000</v>
      </c>
      <c r="U20" s="39">
        <f t="shared" si="13"/>
        <v>70000</v>
      </c>
      <c r="V20" s="39">
        <f t="shared" si="14"/>
        <v>70000</v>
      </c>
      <c r="W20" s="39">
        <f t="shared" si="15"/>
        <v>70000</v>
      </c>
      <c r="X20" s="39">
        <f t="shared" si="16"/>
        <v>70000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189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70000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70000</v>
      </c>
      <c r="R21" s="39">
        <f t="shared" si="10"/>
        <v>70000</v>
      </c>
      <c r="S21" s="39">
        <f t="shared" si="11"/>
        <v>70000</v>
      </c>
      <c r="T21" s="39">
        <f t="shared" si="12"/>
        <v>70000</v>
      </c>
      <c r="U21" s="39">
        <f t="shared" si="13"/>
        <v>70000</v>
      </c>
      <c r="V21" s="39">
        <f t="shared" si="14"/>
        <v>70000</v>
      </c>
      <c r="W21" s="39">
        <f t="shared" si="15"/>
        <v>70000</v>
      </c>
      <c r="X21" s="39">
        <f t="shared" si="16"/>
        <v>70000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70000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70000</v>
      </c>
      <c r="R22" s="39">
        <f t="shared" si="10"/>
        <v>70000</v>
      </c>
      <c r="S22" s="39">
        <f t="shared" si="11"/>
        <v>70000</v>
      </c>
      <c r="T22" s="39">
        <f t="shared" si="12"/>
        <v>70000</v>
      </c>
      <c r="U22" s="39">
        <f t="shared" si="13"/>
        <v>70000</v>
      </c>
      <c r="V22" s="39">
        <f t="shared" si="14"/>
        <v>70000</v>
      </c>
      <c r="W22" s="39">
        <f t="shared" si="15"/>
        <v>70000</v>
      </c>
      <c r="X22" s="39">
        <f t="shared" si="16"/>
        <v>62222.222222222219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70000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70000</v>
      </c>
      <c r="R23" s="39">
        <f t="shared" si="10"/>
        <v>70000</v>
      </c>
      <c r="S23" s="39">
        <f t="shared" si="11"/>
        <v>70000</v>
      </c>
      <c r="T23" s="39">
        <f t="shared" si="12"/>
        <v>70000</v>
      </c>
      <c r="U23" s="39">
        <f t="shared" si="13"/>
        <v>70000</v>
      </c>
      <c r="V23" s="39">
        <f t="shared" si="14"/>
        <v>70000</v>
      </c>
      <c r="W23" s="39">
        <f t="shared" si="15"/>
        <v>61250</v>
      </c>
      <c r="X23" s="39">
        <f t="shared" si="16"/>
        <v>54444.444444444445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70000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70000</v>
      </c>
      <c r="R24" s="39">
        <f t="shared" si="10"/>
        <v>70000</v>
      </c>
      <c r="S24" s="39">
        <f t="shared" si="11"/>
        <v>70000</v>
      </c>
      <c r="T24" s="39">
        <f t="shared" si="12"/>
        <v>70000</v>
      </c>
      <c r="U24" s="39">
        <f t="shared" si="13"/>
        <v>70000</v>
      </c>
      <c r="V24" s="39">
        <f t="shared" si="14"/>
        <v>60000</v>
      </c>
      <c r="W24" s="39">
        <f t="shared" si="15"/>
        <v>52500</v>
      </c>
      <c r="X24" s="39">
        <f t="shared" si="16"/>
        <v>46666.666666666664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70000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70000</v>
      </c>
      <c r="R25" s="39">
        <f t="shared" si="10"/>
        <v>70000</v>
      </c>
      <c r="S25" s="39">
        <f t="shared" si="11"/>
        <v>70000</v>
      </c>
      <c r="T25" s="39">
        <f t="shared" si="12"/>
        <v>70000</v>
      </c>
      <c r="U25" s="39">
        <f t="shared" si="13"/>
        <v>58333.333333333336</v>
      </c>
      <c r="V25" s="39">
        <f t="shared" si="14"/>
        <v>50000</v>
      </c>
      <c r="W25" s="39">
        <f t="shared" si="15"/>
        <v>43750</v>
      </c>
      <c r="X25" s="39">
        <f t="shared" si="16"/>
        <v>38888.888888888891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70000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70000</v>
      </c>
      <c r="R26" s="39">
        <f t="shared" si="10"/>
        <v>70000</v>
      </c>
      <c r="S26" s="39">
        <f t="shared" si="11"/>
        <v>70000</v>
      </c>
      <c r="T26" s="39">
        <f t="shared" si="12"/>
        <v>56000</v>
      </c>
      <c r="U26" s="39">
        <f t="shared" si="13"/>
        <v>46666.666666666664</v>
      </c>
      <c r="V26" s="39">
        <f t="shared" si="14"/>
        <v>40000</v>
      </c>
      <c r="W26" s="39">
        <f t="shared" si="15"/>
        <v>35000</v>
      </c>
      <c r="X26" s="39">
        <f t="shared" si="16"/>
        <v>31111.111111111109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70000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70000</v>
      </c>
      <c r="R27" s="39">
        <f t="shared" si="10"/>
        <v>70000</v>
      </c>
      <c r="S27" s="39">
        <f t="shared" si="11"/>
        <v>52500</v>
      </c>
      <c r="T27" s="39">
        <f t="shared" si="12"/>
        <v>42000</v>
      </c>
      <c r="U27" s="39">
        <f t="shared" si="13"/>
        <v>35000</v>
      </c>
      <c r="V27" s="39">
        <f t="shared" si="14"/>
        <v>30000</v>
      </c>
      <c r="W27" s="39">
        <f t="shared" si="15"/>
        <v>26250</v>
      </c>
      <c r="X27" s="39">
        <f t="shared" si="16"/>
        <v>23333.333333333332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70000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70000</v>
      </c>
      <c r="R28" s="39">
        <f t="shared" si="10"/>
        <v>46666.666666666664</v>
      </c>
      <c r="S28" s="39">
        <f t="shared" si="11"/>
        <v>35000</v>
      </c>
      <c r="T28" s="39">
        <f t="shared" si="12"/>
        <v>28000</v>
      </c>
      <c r="U28" s="39">
        <f t="shared" si="13"/>
        <v>23333.333333333332</v>
      </c>
      <c r="V28" s="39">
        <f t="shared" si="14"/>
        <v>20000</v>
      </c>
      <c r="W28" s="39">
        <f t="shared" si="15"/>
        <v>17500</v>
      </c>
      <c r="X28" s="39">
        <f t="shared" si="16"/>
        <v>15555.555555555555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70000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35000</v>
      </c>
      <c r="R29" s="39">
        <f t="shared" si="10"/>
        <v>23333.333333333332</v>
      </c>
      <c r="S29" s="39">
        <f t="shared" si="11"/>
        <v>17500</v>
      </c>
      <c r="T29" s="39">
        <f t="shared" si="12"/>
        <v>14000</v>
      </c>
      <c r="U29" s="39">
        <f t="shared" si="13"/>
        <v>11666.666666666666</v>
      </c>
      <c r="V29" s="39">
        <f t="shared" si="14"/>
        <v>10000</v>
      </c>
      <c r="W29" s="39">
        <f t="shared" si="15"/>
        <v>8750</v>
      </c>
      <c r="X29" s="39">
        <f t="shared" si="16"/>
        <v>7777.7777777777774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04"/>
  <sheetViews>
    <sheetView workbookViewId="0">
      <selection activeCell="D20" sqref="D20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6" max="37" width="9.08984375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Gennesis Scottish Open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45120</v>
      </c>
      <c r="B3" s="361" t="s">
        <v>245</v>
      </c>
      <c r="C3" s="361"/>
      <c r="D3" s="361"/>
      <c r="E3" s="369" t="str">
        <f>AO3</f>
        <v>Stableford</v>
      </c>
      <c r="F3" s="369"/>
      <c r="G3" s="369"/>
      <c r="H3" s="368" t="str">
        <f>AP3</f>
        <v>Skoven - Sletten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45120</v>
      </c>
      <c r="AL3" s="85">
        <v>0.66666666666666696</v>
      </c>
      <c r="AM3" s="88">
        <v>5000000</v>
      </c>
      <c r="AN3" s="87" t="s">
        <v>67</v>
      </c>
      <c r="AO3" s="86" t="s">
        <v>243</v>
      </c>
      <c r="AP3" s="86" t="s">
        <v>239</v>
      </c>
      <c r="AQ3" s="86" t="s">
        <v>239</v>
      </c>
    </row>
    <row r="4" spans="1:43" s="27" customFormat="1" ht="21.5" customHeight="1" thickBot="1">
      <c r="A4" s="360"/>
      <c r="B4" s="361"/>
      <c r="C4" s="361"/>
      <c r="D4" s="361"/>
      <c r="E4" s="369"/>
      <c r="F4" s="369"/>
      <c r="G4" s="369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75</v>
      </c>
      <c r="B6" s="57">
        <v>43</v>
      </c>
      <c r="C6" s="57">
        <v>31</v>
      </c>
      <c r="D6" s="57"/>
      <c r="E6" s="189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82</v>
      </c>
      <c r="B7" s="57">
        <v>39</v>
      </c>
      <c r="C7" s="57">
        <v>31</v>
      </c>
      <c r="D7" s="57"/>
      <c r="E7" s="189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78</v>
      </c>
      <c r="B8" s="57">
        <v>38</v>
      </c>
      <c r="C8" s="57">
        <v>34</v>
      </c>
      <c r="D8" s="57"/>
      <c r="E8" s="189" t="s">
        <v>149</v>
      </c>
      <c r="F8" s="161">
        <f t="shared" si="5"/>
        <v>7.5</v>
      </c>
      <c r="G8" s="154">
        <f t="shared" si="0"/>
        <v>0</v>
      </c>
      <c r="H8" s="154">
        <f t="shared" si="6"/>
        <v>575000</v>
      </c>
      <c r="I8" s="66">
        <f t="shared" si="7"/>
        <v>575000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575000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2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73</v>
      </c>
      <c r="B9" s="57">
        <v>38</v>
      </c>
      <c r="C9" s="57">
        <v>32</v>
      </c>
      <c r="D9" s="57"/>
      <c r="E9" s="189" t="s">
        <v>149</v>
      </c>
      <c r="F9" s="161">
        <f t="shared" si="5"/>
        <v>7.5</v>
      </c>
      <c r="G9" s="154">
        <f t="shared" si="0"/>
        <v>0</v>
      </c>
      <c r="H9" s="154">
        <f t="shared" si="6"/>
        <v>575000</v>
      </c>
      <c r="I9" s="66">
        <f t="shared" si="7"/>
        <v>575000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7.5</v>
      </c>
      <c r="O9" s="217">
        <f t="shared" si="3"/>
        <v>575000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85</v>
      </c>
      <c r="B10" s="57">
        <v>36</v>
      </c>
      <c r="C10" s="57">
        <v>34</v>
      </c>
      <c r="D10" s="57" t="s">
        <v>261</v>
      </c>
      <c r="E10" s="189" t="s">
        <v>112</v>
      </c>
      <c r="F10" s="161">
        <f t="shared" si="5"/>
        <v>4</v>
      </c>
      <c r="G10" s="154">
        <v>100000</v>
      </c>
      <c r="H10" s="154">
        <f t="shared" si="6"/>
        <v>290000</v>
      </c>
      <c r="I10" s="66">
        <f t="shared" si="7"/>
        <v>390000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4</v>
      </c>
      <c r="O10" s="217">
        <f t="shared" si="3"/>
        <v>290000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5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76</v>
      </c>
      <c r="B11" s="57">
        <v>36</v>
      </c>
      <c r="C11" s="57">
        <v>36</v>
      </c>
      <c r="D11" s="57"/>
      <c r="E11" s="189" t="s">
        <v>112</v>
      </c>
      <c r="F11" s="161">
        <f t="shared" si="5"/>
        <v>4</v>
      </c>
      <c r="G11" s="154">
        <f t="shared" si="0"/>
        <v>0</v>
      </c>
      <c r="H11" s="154">
        <f t="shared" si="6"/>
        <v>290000</v>
      </c>
      <c r="I11" s="66">
        <f t="shared" si="7"/>
        <v>290000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</v>
      </c>
      <c r="O11" s="217">
        <f t="shared" si="3"/>
        <v>290000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74</v>
      </c>
      <c r="B12" s="57">
        <v>36</v>
      </c>
      <c r="C12" s="57">
        <v>35</v>
      </c>
      <c r="D12" s="57"/>
      <c r="E12" s="189" t="s">
        <v>112</v>
      </c>
      <c r="F12" s="161">
        <f t="shared" si="5"/>
        <v>4</v>
      </c>
      <c r="G12" s="154">
        <f t="shared" si="0"/>
        <v>0</v>
      </c>
      <c r="H12" s="154">
        <f t="shared" si="6"/>
        <v>290000</v>
      </c>
      <c r="I12" s="66">
        <f t="shared" si="7"/>
        <v>290000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290000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81</v>
      </c>
      <c r="B13" s="57">
        <v>36</v>
      </c>
      <c r="C13" s="57">
        <v>33</v>
      </c>
      <c r="D13" s="57"/>
      <c r="E13" s="189" t="s">
        <v>112</v>
      </c>
      <c r="F13" s="161">
        <f t="shared" si="5"/>
        <v>4</v>
      </c>
      <c r="G13" s="154">
        <f t="shared" si="0"/>
        <v>0</v>
      </c>
      <c r="H13" s="154">
        <f t="shared" si="6"/>
        <v>290000</v>
      </c>
      <c r="I13" s="66">
        <f t="shared" si="7"/>
        <v>290000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4</v>
      </c>
      <c r="O13" s="217">
        <f t="shared" si="3"/>
        <v>290000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95</v>
      </c>
      <c r="B14" s="57">
        <v>36</v>
      </c>
      <c r="C14" s="57">
        <v>31</v>
      </c>
      <c r="D14" s="57" t="s">
        <v>262</v>
      </c>
      <c r="E14" s="189" t="s">
        <v>112</v>
      </c>
      <c r="F14" s="161">
        <f t="shared" si="5"/>
        <v>4</v>
      </c>
      <c r="G14" s="154">
        <v>100000</v>
      </c>
      <c r="H14" s="154">
        <f>O14</f>
        <v>290000</v>
      </c>
      <c r="I14" s="66">
        <f t="shared" si="7"/>
        <v>390000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4</v>
      </c>
      <c r="O14" s="217">
        <f t="shared" si="3"/>
        <v>290000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89</v>
      </c>
      <c r="B15" s="57">
        <v>34</v>
      </c>
      <c r="C15" s="57">
        <v>31</v>
      </c>
      <c r="D15" s="57"/>
      <c r="E15" s="189">
        <v>10</v>
      </c>
      <c r="F15" s="161">
        <f t="shared" si="5"/>
        <v>1</v>
      </c>
      <c r="G15" s="154">
        <f t="shared" si="0"/>
        <v>0</v>
      </c>
      <c r="H15" s="154">
        <f t="shared" si="6"/>
        <v>100000</v>
      </c>
      <c r="I15" s="66">
        <f t="shared" si="7"/>
        <v>100000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</v>
      </c>
      <c r="O15" s="217">
        <f t="shared" si="3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97</v>
      </c>
      <c r="B16" s="57">
        <v>33</v>
      </c>
      <c r="C16" s="57">
        <v>39</v>
      </c>
      <c r="D16" s="57"/>
      <c r="E16" s="189" t="s">
        <v>195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2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92</v>
      </c>
      <c r="B17" s="57">
        <v>33</v>
      </c>
      <c r="C17" s="57">
        <v>30</v>
      </c>
      <c r="D17" s="57"/>
      <c r="E17" s="189" t="s">
        <v>195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88</v>
      </c>
      <c r="B18" s="57">
        <v>32</v>
      </c>
      <c r="C18" s="57">
        <v>31</v>
      </c>
      <c r="D18" s="57"/>
      <c r="E18" s="189" t="s">
        <v>197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2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83</v>
      </c>
      <c r="B19" s="57">
        <v>32</v>
      </c>
      <c r="C19" s="57">
        <v>33</v>
      </c>
      <c r="D19" s="57"/>
      <c r="E19" s="189" t="s">
        <v>197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79</v>
      </c>
      <c r="B20" s="57">
        <v>30</v>
      </c>
      <c r="C20" s="57">
        <v>35</v>
      </c>
      <c r="D20" s="256" t="s">
        <v>263</v>
      </c>
      <c r="E20" s="189">
        <v>15</v>
      </c>
      <c r="F20" s="161">
        <f t="shared" si="5"/>
        <v>0</v>
      </c>
      <c r="G20" s="154">
        <v>400000</v>
      </c>
      <c r="H20" s="154">
        <f t="shared" si="6"/>
        <v>50000</v>
      </c>
      <c r="I20" s="66">
        <f t="shared" si="7"/>
        <v>450000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80</v>
      </c>
      <c r="B21" s="57">
        <v>29</v>
      </c>
      <c r="C21" s="57">
        <v>28</v>
      </c>
      <c r="D21" s="57"/>
      <c r="E21" s="189">
        <v>16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91</v>
      </c>
      <c r="B22" s="57">
        <v>27</v>
      </c>
      <c r="C22" s="57">
        <v>42</v>
      </c>
      <c r="D22" s="57"/>
      <c r="E22" s="189">
        <v>17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90</v>
      </c>
      <c r="B23" s="57">
        <v>26</v>
      </c>
      <c r="C23" s="57">
        <v>39</v>
      </c>
      <c r="D23" s="57"/>
      <c r="E23" s="189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 t="s">
        <v>84</v>
      </c>
      <c r="B24" s="57">
        <v>23</v>
      </c>
      <c r="C24" s="57">
        <v>35</v>
      </c>
      <c r="D24" s="57"/>
      <c r="E24" s="189">
        <v>19</v>
      </c>
      <c r="F24" s="161">
        <f t="shared" si="5"/>
        <v>0</v>
      </c>
      <c r="G24" s="154">
        <f t="shared" si="0"/>
        <v>0</v>
      </c>
      <c r="H24" s="154">
        <f t="shared" si="6"/>
        <v>50000</v>
      </c>
      <c r="I24" s="66">
        <f t="shared" si="7"/>
        <v>50000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50000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04"/>
  <sheetViews>
    <sheetView workbookViewId="0">
      <selection activeCell="K4" sqref="K4:L4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Made In Himmerland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45113</v>
      </c>
      <c r="B3" s="361" t="s">
        <v>245</v>
      </c>
      <c r="C3" s="361"/>
      <c r="D3" s="361"/>
      <c r="E3" s="370" t="str">
        <f>AO3</f>
        <v>Stableford</v>
      </c>
      <c r="F3" s="370"/>
      <c r="G3" s="370"/>
      <c r="H3" s="368" t="str">
        <f>AP3</f>
        <v>Ådalen - Skoven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45113</v>
      </c>
      <c r="AL3" s="85">
        <v>0.66666666666666696</v>
      </c>
      <c r="AM3" s="88">
        <v>5000000</v>
      </c>
      <c r="AN3" s="87" t="s">
        <v>66</v>
      </c>
      <c r="AO3" s="86" t="s">
        <v>243</v>
      </c>
      <c r="AP3" s="89" t="s">
        <v>242</v>
      </c>
      <c r="AQ3" s="91"/>
    </row>
    <row r="4" spans="1:43" s="27" customFormat="1" ht="21.5" customHeight="1" thickBot="1">
      <c r="A4" s="360"/>
      <c r="B4" s="361"/>
      <c r="C4" s="361"/>
      <c r="D4" s="361"/>
      <c r="E4" s="370"/>
      <c r="F4" s="370"/>
      <c r="G4" s="370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253" t="s">
        <v>93</v>
      </c>
      <c r="B6" s="254">
        <v>40</v>
      </c>
      <c r="C6" s="254">
        <v>34</v>
      </c>
      <c r="D6" s="189" t="s">
        <v>247</v>
      </c>
      <c r="E6" s="254">
        <v>1</v>
      </c>
      <c r="F6" s="161">
        <f>N6</f>
        <v>12</v>
      </c>
      <c r="G6" s="154">
        <f t="shared" ref="G6:G29" si="0">IF(D6&gt;0,L$12,0)</f>
        <v>300000</v>
      </c>
      <c r="H6" s="154">
        <f>O6</f>
        <v>1000000</v>
      </c>
      <c r="I6" s="66">
        <f>G6+H6</f>
        <v>1300000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253" t="s">
        <v>76</v>
      </c>
      <c r="B7" s="254">
        <v>40</v>
      </c>
      <c r="C7" s="254">
        <v>34</v>
      </c>
      <c r="D7" s="254">
        <v>0</v>
      </c>
      <c r="E7" s="254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253" t="s">
        <v>88</v>
      </c>
      <c r="B8" s="254">
        <v>37</v>
      </c>
      <c r="C8" s="254">
        <v>32</v>
      </c>
      <c r="D8" s="254">
        <v>0</v>
      </c>
      <c r="E8" s="254" t="s">
        <v>149</v>
      </c>
      <c r="F8" s="161">
        <f t="shared" si="5"/>
        <v>7.5</v>
      </c>
      <c r="G8" s="154">
        <f t="shared" si="0"/>
        <v>0</v>
      </c>
      <c r="H8" s="154">
        <f t="shared" si="6"/>
        <v>575000</v>
      </c>
      <c r="I8" s="66">
        <f t="shared" si="7"/>
        <v>575000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575000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2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253" t="s">
        <v>90</v>
      </c>
      <c r="B9" s="254">
        <v>37</v>
      </c>
      <c r="C9" s="254">
        <v>36</v>
      </c>
      <c r="D9" s="254">
        <v>0</v>
      </c>
      <c r="E9" s="254" t="s">
        <v>149</v>
      </c>
      <c r="F9" s="161">
        <f t="shared" si="5"/>
        <v>7.5</v>
      </c>
      <c r="G9" s="154">
        <f t="shared" si="0"/>
        <v>0</v>
      </c>
      <c r="H9" s="154">
        <f t="shared" si="6"/>
        <v>575000</v>
      </c>
      <c r="I9" s="66">
        <f t="shared" si="7"/>
        <v>575000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7.5</v>
      </c>
      <c r="O9" s="217">
        <f t="shared" si="3"/>
        <v>575000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253" t="s">
        <v>80</v>
      </c>
      <c r="B10" s="254">
        <v>35</v>
      </c>
      <c r="C10" s="254">
        <v>36</v>
      </c>
      <c r="D10" s="254">
        <v>0</v>
      </c>
      <c r="E10" s="254" t="s">
        <v>112</v>
      </c>
      <c r="F10" s="161">
        <f t="shared" si="5"/>
        <v>5.5</v>
      </c>
      <c r="G10" s="154">
        <f t="shared" si="0"/>
        <v>0</v>
      </c>
      <c r="H10" s="154">
        <f t="shared" si="6"/>
        <v>375000</v>
      </c>
      <c r="I10" s="66">
        <f t="shared" si="7"/>
        <v>375000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5.5</v>
      </c>
      <c r="O10" s="217">
        <f t="shared" si="3"/>
        <v>375000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2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253" t="s">
        <v>89</v>
      </c>
      <c r="B11" s="254">
        <v>35</v>
      </c>
      <c r="C11" s="254">
        <v>34</v>
      </c>
      <c r="D11" s="254">
        <v>0</v>
      </c>
      <c r="E11" s="254" t="s">
        <v>112</v>
      </c>
      <c r="F11" s="161">
        <f t="shared" si="5"/>
        <v>5.5</v>
      </c>
      <c r="G11" s="154">
        <f t="shared" si="0"/>
        <v>0</v>
      </c>
      <c r="H11" s="154">
        <f t="shared" si="6"/>
        <v>375000</v>
      </c>
      <c r="I11" s="66">
        <f t="shared" si="7"/>
        <v>375000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5.5</v>
      </c>
      <c r="O11" s="217">
        <f t="shared" si="3"/>
        <v>375000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253" t="s">
        <v>75</v>
      </c>
      <c r="B12" s="254">
        <v>34</v>
      </c>
      <c r="C12" s="254">
        <v>36</v>
      </c>
      <c r="D12" s="254">
        <v>0</v>
      </c>
      <c r="E12" s="254">
        <v>7</v>
      </c>
      <c r="F12" s="161">
        <f t="shared" si="5"/>
        <v>4</v>
      </c>
      <c r="G12" s="154">
        <f t="shared" si="0"/>
        <v>0</v>
      </c>
      <c r="H12" s="154">
        <f t="shared" si="6"/>
        <v>300000</v>
      </c>
      <c r="I12" s="66">
        <f t="shared" si="7"/>
        <v>300000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253" t="s">
        <v>96</v>
      </c>
      <c r="B13" s="254">
        <v>33</v>
      </c>
      <c r="C13" s="254">
        <v>35</v>
      </c>
      <c r="D13" s="254">
        <v>0</v>
      </c>
      <c r="E13" s="254" t="s">
        <v>194</v>
      </c>
      <c r="F13" s="161">
        <f t="shared" si="5"/>
        <v>2.5</v>
      </c>
      <c r="G13" s="154">
        <f t="shared" si="0"/>
        <v>0</v>
      </c>
      <c r="H13" s="154">
        <f t="shared" si="6"/>
        <v>200000</v>
      </c>
      <c r="I13" s="66">
        <f t="shared" si="7"/>
        <v>200000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2.5</v>
      </c>
      <c r="O13" s="217">
        <f t="shared" si="3"/>
        <v>200000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2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253" t="s">
        <v>82</v>
      </c>
      <c r="B14" s="254">
        <v>33</v>
      </c>
      <c r="C14" s="254">
        <v>33</v>
      </c>
      <c r="D14" s="254">
        <v>0</v>
      </c>
      <c r="E14" s="254" t="s">
        <v>194</v>
      </c>
      <c r="F14" s="161">
        <f t="shared" si="5"/>
        <v>2.5</v>
      </c>
      <c r="G14" s="154">
        <f t="shared" si="0"/>
        <v>0</v>
      </c>
      <c r="H14" s="154">
        <f>O14</f>
        <v>200000</v>
      </c>
      <c r="I14" s="66">
        <f t="shared" si="7"/>
        <v>200000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2.5</v>
      </c>
      <c r="O14" s="217">
        <f t="shared" si="3"/>
        <v>200000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2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253" t="s">
        <v>97</v>
      </c>
      <c r="B15" s="254">
        <v>32</v>
      </c>
      <c r="C15" s="254">
        <v>38</v>
      </c>
      <c r="D15" s="254">
        <v>0</v>
      </c>
      <c r="E15" s="254" t="s">
        <v>157</v>
      </c>
      <c r="F15" s="161">
        <f t="shared" si="5"/>
        <v>1</v>
      </c>
      <c r="G15" s="154">
        <f t="shared" si="0"/>
        <v>0</v>
      </c>
      <c r="H15" s="154">
        <f t="shared" si="6"/>
        <v>100000</v>
      </c>
      <c r="I15" s="66">
        <f t="shared" si="7"/>
        <v>100000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</v>
      </c>
      <c r="O15" s="217">
        <f t="shared" si="3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253" t="s">
        <v>81</v>
      </c>
      <c r="B16" s="254">
        <v>32</v>
      </c>
      <c r="C16" s="254">
        <v>38</v>
      </c>
      <c r="D16" s="254">
        <v>0</v>
      </c>
      <c r="E16" s="254" t="s">
        <v>157</v>
      </c>
      <c r="F16" s="161">
        <f t="shared" si="5"/>
        <v>1.5</v>
      </c>
      <c r="G16" s="154">
        <f t="shared" si="0"/>
        <v>0</v>
      </c>
      <c r="H16" s="154">
        <f t="shared" si="6"/>
        <v>125000</v>
      </c>
      <c r="I16" s="66">
        <f t="shared" si="7"/>
        <v>125000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1.5</v>
      </c>
      <c r="O16" s="217">
        <f t="shared" si="3"/>
        <v>125000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253" t="s">
        <v>95</v>
      </c>
      <c r="B17" s="254">
        <v>31</v>
      </c>
      <c r="C17" s="254">
        <v>29</v>
      </c>
      <c r="D17" s="254">
        <v>0</v>
      </c>
      <c r="E17" s="254">
        <v>12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253" t="s">
        <v>74</v>
      </c>
      <c r="B18" s="254">
        <v>30</v>
      </c>
      <c r="C18" s="254">
        <v>40</v>
      </c>
      <c r="D18" s="254">
        <v>0</v>
      </c>
      <c r="E18" s="254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253" t="s">
        <v>91</v>
      </c>
      <c r="B19" s="254">
        <v>28</v>
      </c>
      <c r="C19" s="254">
        <v>38</v>
      </c>
      <c r="D19" s="254">
        <v>0</v>
      </c>
      <c r="E19" s="254" t="s">
        <v>158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2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253" t="s">
        <v>92</v>
      </c>
      <c r="B20" s="254">
        <v>28</v>
      </c>
      <c r="C20" s="254">
        <v>34</v>
      </c>
      <c r="D20" s="254">
        <v>0</v>
      </c>
      <c r="E20" s="254" t="s">
        <v>158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253" t="s">
        <v>78</v>
      </c>
      <c r="B21" s="254">
        <v>27</v>
      </c>
      <c r="C21" s="254">
        <v>43</v>
      </c>
      <c r="D21" s="254">
        <v>0</v>
      </c>
      <c r="E21" s="254">
        <v>16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189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A3:A4"/>
    <mergeCell ref="B3:D4"/>
    <mergeCell ref="E3:G4"/>
    <mergeCell ref="H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04"/>
  <sheetViews>
    <sheetView workbookViewId="0">
      <selection activeCell="C10" sqref="C10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  <col min="39" max="39" width="10.453125" bestFit="1" customWidth="1"/>
    <col min="40" max="40" width="24.26953125" bestFit="1" customWidth="1"/>
    <col min="41" max="41" width="10.90625" bestFit="1" customWidth="1"/>
    <col min="42" max="42" width="16.08984375" bestFit="1" customWidth="1"/>
  </cols>
  <sheetData>
    <row r="1" spans="1:43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43" s="27" customFormat="1" ht="36" customHeight="1" thickBot="1">
      <c r="A2" s="358" t="str">
        <f>AN3</f>
        <v>Rocket Mortage Classic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43" s="27" customFormat="1" ht="18.5" customHeight="1">
      <c r="A3" s="360">
        <f>AK3</f>
        <v>45106</v>
      </c>
      <c r="B3" s="361" t="s">
        <v>245</v>
      </c>
      <c r="C3" s="361"/>
      <c r="D3" s="361"/>
      <c r="E3" s="370" t="str">
        <f>AO3</f>
        <v>Stableford</v>
      </c>
      <c r="F3" s="370"/>
      <c r="G3" s="370"/>
      <c r="H3" s="368" t="str">
        <f>AP3</f>
        <v>Sletten - Ådalen</v>
      </c>
      <c r="I3" s="368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  <c r="AK3" s="84">
        <v>45106</v>
      </c>
      <c r="AL3" s="85">
        <v>0.66666666666666696</v>
      </c>
      <c r="AM3" s="88">
        <v>5000000</v>
      </c>
      <c r="AN3" s="87" t="s">
        <v>58</v>
      </c>
      <c r="AO3" s="86" t="s">
        <v>243</v>
      </c>
      <c r="AP3" s="89" t="s">
        <v>241</v>
      </c>
      <c r="AQ3" s="91"/>
    </row>
    <row r="4" spans="1:43" s="27" customFormat="1" ht="21.5" customHeight="1" thickBot="1">
      <c r="A4" s="360"/>
      <c r="B4" s="361"/>
      <c r="C4" s="361"/>
      <c r="D4" s="361"/>
      <c r="E4" s="370"/>
      <c r="F4" s="370"/>
      <c r="G4" s="370"/>
      <c r="H4" s="368"/>
      <c r="I4" s="368"/>
      <c r="J4" s="67"/>
      <c r="K4" s="366">
        <f>AM3</f>
        <v>5000000</v>
      </c>
      <c r="L4" s="367"/>
      <c r="M4" s="216"/>
      <c r="N4" s="216"/>
      <c r="O4" s="216"/>
      <c r="Q4" s="39"/>
    </row>
    <row r="5" spans="1:43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43" s="3" customFormat="1" ht="18" customHeight="1">
      <c r="A6" s="57" t="s">
        <v>95</v>
      </c>
      <c r="B6" s="57">
        <v>40</v>
      </c>
      <c r="C6" s="57">
        <v>30</v>
      </c>
      <c r="D6" s="57"/>
      <c r="E6" s="189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43" s="3" customFormat="1" ht="18" customHeight="1">
      <c r="A7" s="57" t="s">
        <v>92</v>
      </c>
      <c r="B7" s="57">
        <v>39</v>
      </c>
      <c r="C7" s="57">
        <v>34</v>
      </c>
      <c r="D7" s="57"/>
      <c r="E7" s="189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43" s="3" customFormat="1" ht="18" customHeight="1">
      <c r="A8" s="57" t="s">
        <v>78</v>
      </c>
      <c r="B8" s="57">
        <v>38</v>
      </c>
      <c r="C8" s="57">
        <v>34</v>
      </c>
      <c r="D8" s="57"/>
      <c r="E8" s="189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43" s="3" customFormat="1" ht="18" customHeight="1">
      <c r="A9" s="57" t="s">
        <v>79</v>
      </c>
      <c r="B9" s="57">
        <v>37</v>
      </c>
      <c r="C9" s="57">
        <v>36</v>
      </c>
      <c r="D9" s="57"/>
      <c r="E9" s="189" t="s">
        <v>108</v>
      </c>
      <c r="F9" s="161">
        <f t="shared" si="5"/>
        <v>5.5</v>
      </c>
      <c r="G9" s="154">
        <f t="shared" si="0"/>
        <v>0</v>
      </c>
      <c r="H9" s="154">
        <f t="shared" si="6"/>
        <v>387500</v>
      </c>
      <c r="I9" s="66">
        <f t="shared" si="7"/>
        <v>387500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5.5</v>
      </c>
      <c r="O9" s="217">
        <f t="shared" si="3"/>
        <v>387500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4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43" s="3" customFormat="1" ht="18" customHeight="1">
      <c r="A10" s="57" t="s">
        <v>83</v>
      </c>
      <c r="B10" s="57">
        <v>37</v>
      </c>
      <c r="C10" s="57">
        <v>33</v>
      </c>
      <c r="D10" s="57"/>
      <c r="E10" s="189" t="s">
        <v>108</v>
      </c>
      <c r="F10" s="161">
        <f t="shared" si="5"/>
        <v>5.5</v>
      </c>
      <c r="G10" s="154">
        <f t="shared" si="0"/>
        <v>0</v>
      </c>
      <c r="H10" s="154">
        <f t="shared" si="6"/>
        <v>387500</v>
      </c>
      <c r="I10" s="66">
        <f t="shared" si="7"/>
        <v>387500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5.5</v>
      </c>
      <c r="O10" s="217">
        <f t="shared" si="3"/>
        <v>387500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43" s="3" customFormat="1" ht="18" customHeight="1">
      <c r="A11" s="57" t="s">
        <v>87</v>
      </c>
      <c r="B11" s="57">
        <v>37</v>
      </c>
      <c r="C11" s="57">
        <v>38</v>
      </c>
      <c r="D11" s="57"/>
      <c r="E11" s="189" t="s">
        <v>108</v>
      </c>
      <c r="F11" s="161">
        <f t="shared" si="5"/>
        <v>5.5</v>
      </c>
      <c r="G11" s="154">
        <f t="shared" si="0"/>
        <v>0</v>
      </c>
      <c r="H11" s="154">
        <f t="shared" si="6"/>
        <v>387500</v>
      </c>
      <c r="I11" s="66">
        <f t="shared" si="7"/>
        <v>387500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5.5</v>
      </c>
      <c r="O11" s="217">
        <f t="shared" si="3"/>
        <v>387500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43" s="3" customFormat="1" ht="18" customHeight="1">
      <c r="A12" s="57" t="s">
        <v>82</v>
      </c>
      <c r="B12" s="57">
        <v>37</v>
      </c>
      <c r="C12" s="57">
        <v>31</v>
      </c>
      <c r="D12" s="57"/>
      <c r="E12" s="189" t="s">
        <v>108</v>
      </c>
      <c r="F12" s="161">
        <f t="shared" si="5"/>
        <v>5.5</v>
      </c>
      <c r="G12" s="154">
        <f t="shared" si="0"/>
        <v>0</v>
      </c>
      <c r="H12" s="154">
        <f t="shared" si="6"/>
        <v>387500</v>
      </c>
      <c r="I12" s="66">
        <f t="shared" si="7"/>
        <v>387500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5.5</v>
      </c>
      <c r="O12" s="217">
        <f t="shared" si="3"/>
        <v>387500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43" s="3" customFormat="1" ht="18" customHeight="1">
      <c r="A13" s="57" t="s">
        <v>81</v>
      </c>
      <c r="B13" s="57">
        <v>36</v>
      </c>
      <c r="C13" s="57">
        <v>34</v>
      </c>
      <c r="D13" s="57"/>
      <c r="E13" s="189">
        <v>8</v>
      </c>
      <c r="F13" s="161">
        <f t="shared" si="5"/>
        <v>3</v>
      </c>
      <c r="G13" s="154">
        <f t="shared" si="0"/>
        <v>0</v>
      </c>
      <c r="H13" s="154">
        <f t="shared" si="6"/>
        <v>250000</v>
      </c>
      <c r="I13" s="66">
        <f t="shared" si="7"/>
        <v>250000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</v>
      </c>
      <c r="O13" s="217">
        <f t="shared" si="3"/>
        <v>250000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43" s="3" customFormat="1" ht="18" customHeight="1">
      <c r="A14" s="57" t="s">
        <v>75</v>
      </c>
      <c r="B14" s="57">
        <v>35</v>
      </c>
      <c r="C14" s="57">
        <v>34</v>
      </c>
      <c r="D14" s="57"/>
      <c r="E14" s="189" t="s">
        <v>157</v>
      </c>
      <c r="F14" s="161">
        <f t="shared" si="5"/>
        <v>0.75</v>
      </c>
      <c r="G14" s="154">
        <f t="shared" si="0"/>
        <v>0</v>
      </c>
      <c r="H14" s="154">
        <f>O14</f>
        <v>87500</v>
      </c>
      <c r="I14" s="66">
        <f t="shared" si="7"/>
        <v>87500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0.75</v>
      </c>
      <c r="O14" s="217">
        <f t="shared" si="3"/>
        <v>87500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4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43" s="3" customFormat="1" ht="18" customHeight="1">
      <c r="A15" s="57" t="s">
        <v>80</v>
      </c>
      <c r="B15" s="57">
        <v>35</v>
      </c>
      <c r="C15" s="57">
        <v>35</v>
      </c>
      <c r="D15" s="57"/>
      <c r="E15" s="189" t="s">
        <v>157</v>
      </c>
      <c r="F15" s="161">
        <f t="shared" si="5"/>
        <v>0.75</v>
      </c>
      <c r="G15" s="154">
        <f t="shared" si="0"/>
        <v>0</v>
      </c>
      <c r="H15" s="154">
        <f t="shared" si="6"/>
        <v>87500</v>
      </c>
      <c r="I15" s="66">
        <f t="shared" si="7"/>
        <v>87500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0.75</v>
      </c>
      <c r="O15" s="217">
        <f t="shared" si="3"/>
        <v>87500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43" s="3" customFormat="1" ht="18" customHeight="1">
      <c r="A16" s="57" t="s">
        <v>77</v>
      </c>
      <c r="B16" s="57">
        <v>35</v>
      </c>
      <c r="C16" s="57">
        <v>38</v>
      </c>
      <c r="D16" s="57"/>
      <c r="E16" s="189" t="s">
        <v>157</v>
      </c>
      <c r="F16" s="161">
        <f t="shared" si="5"/>
        <v>0.75</v>
      </c>
      <c r="G16" s="154">
        <f t="shared" si="0"/>
        <v>0</v>
      </c>
      <c r="H16" s="154">
        <f t="shared" si="6"/>
        <v>87500</v>
      </c>
      <c r="I16" s="66">
        <f t="shared" si="7"/>
        <v>87500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0.75</v>
      </c>
      <c r="O16" s="217">
        <f t="shared" si="3"/>
        <v>87500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90</v>
      </c>
      <c r="B17" s="57">
        <v>35</v>
      </c>
      <c r="C17" s="57">
        <v>36</v>
      </c>
      <c r="D17" s="57" t="s">
        <v>246</v>
      </c>
      <c r="E17" s="189" t="s">
        <v>157</v>
      </c>
      <c r="F17" s="161">
        <f t="shared" si="5"/>
        <v>0.75</v>
      </c>
      <c r="G17" s="154">
        <f t="shared" si="0"/>
        <v>300000</v>
      </c>
      <c r="H17" s="154">
        <f t="shared" si="6"/>
        <v>87500</v>
      </c>
      <c r="I17" s="66">
        <f t="shared" si="7"/>
        <v>387500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0.75</v>
      </c>
      <c r="O17" s="217">
        <f t="shared" si="3"/>
        <v>87500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74</v>
      </c>
      <c r="B18" s="57">
        <v>34</v>
      </c>
      <c r="C18" s="57">
        <v>35</v>
      </c>
      <c r="D18" s="57"/>
      <c r="E18" s="189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94</v>
      </c>
      <c r="B19" s="57">
        <v>33</v>
      </c>
      <c r="C19" s="57">
        <v>37</v>
      </c>
      <c r="D19" s="57"/>
      <c r="E19" s="189" t="s">
        <v>158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2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88</v>
      </c>
      <c r="B20" s="57">
        <v>33</v>
      </c>
      <c r="C20" s="57">
        <v>31</v>
      </c>
      <c r="D20" s="57"/>
      <c r="E20" s="189" t="s">
        <v>158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85</v>
      </c>
      <c r="B21" s="57">
        <v>32</v>
      </c>
      <c r="C21" s="57">
        <v>30</v>
      </c>
      <c r="D21" s="57"/>
      <c r="E21" s="189" t="s">
        <v>186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2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97</v>
      </c>
      <c r="B22" s="57">
        <v>32</v>
      </c>
      <c r="C22" s="57">
        <v>35</v>
      </c>
      <c r="D22" s="57"/>
      <c r="E22" s="189" t="s">
        <v>186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189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189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189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189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189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9">
    <mergeCell ref="K5:L5"/>
    <mergeCell ref="A1:L1"/>
    <mergeCell ref="A2:L2"/>
    <mergeCell ref="K3:L3"/>
    <mergeCell ref="K4:L4"/>
    <mergeCell ref="A3:A4"/>
    <mergeCell ref="B3:D4"/>
    <mergeCell ref="E3:G4"/>
    <mergeCell ref="H3:I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J104"/>
  <sheetViews>
    <sheetView topLeftCell="A7" workbookViewId="0">
      <selection activeCell="C26" sqref="C26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6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6" s="27" customFormat="1" ht="36" customHeight="1" thickBot="1">
      <c r="A2" s="359" t="str">
        <f>Tourp!D22</f>
        <v xml:space="preserve">Travelers Championship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6" s="27" customFormat="1" ht="18.5" customHeight="1">
      <c r="A3" s="371" t="s">
        <v>227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  <c r="AJ3" s="27" t="s">
        <v>238</v>
      </c>
    </row>
    <row r="4" spans="1:36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f>Tourp!C22</f>
        <v>5000000</v>
      </c>
      <c r="L4" s="373"/>
      <c r="M4" s="216"/>
      <c r="N4" s="216"/>
      <c r="O4" s="216"/>
      <c r="Q4" s="39"/>
    </row>
    <row r="5" spans="1:36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6" s="3" customFormat="1" ht="18" customHeight="1">
      <c r="A6" s="57" t="s">
        <v>78</v>
      </c>
      <c r="B6" s="57">
        <v>41</v>
      </c>
      <c r="C6" s="57">
        <v>33</v>
      </c>
      <c r="D6" s="57" t="s">
        <v>236</v>
      </c>
      <c r="E6" s="57">
        <v>1</v>
      </c>
      <c r="F6" s="161">
        <f>N6</f>
        <v>12</v>
      </c>
      <c r="G6" s="154">
        <f t="shared" ref="G6:G29" si="0">IF(D6&gt;0,L$12,0)</f>
        <v>300000</v>
      </c>
      <c r="H6" s="154">
        <f>O6</f>
        <v>1000000</v>
      </c>
      <c r="I6" s="66">
        <f>G6+H6</f>
        <v>1300000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6" s="3" customFormat="1" ht="18" customHeight="1">
      <c r="A7" s="57" t="s">
        <v>92</v>
      </c>
      <c r="B7" s="57">
        <v>39</v>
      </c>
      <c r="C7" s="57">
        <v>33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6" s="3" customFormat="1" ht="18" customHeight="1">
      <c r="A8" s="57" t="s">
        <v>79</v>
      </c>
      <c r="B8" s="57">
        <v>38</v>
      </c>
      <c r="C8" s="57">
        <v>37</v>
      </c>
      <c r="D8" s="57"/>
      <c r="E8" s="57" t="s">
        <v>149</v>
      </c>
      <c r="F8" s="161">
        <f t="shared" si="5"/>
        <v>7.5</v>
      </c>
      <c r="G8" s="154">
        <f t="shared" si="0"/>
        <v>0</v>
      </c>
      <c r="H8" s="154">
        <f t="shared" si="6"/>
        <v>575000</v>
      </c>
      <c r="I8" s="66">
        <f t="shared" si="7"/>
        <v>575000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575000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2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6" s="3" customFormat="1" ht="18" customHeight="1">
      <c r="A9" s="57" t="s">
        <v>82</v>
      </c>
      <c r="B9" s="57">
        <v>38</v>
      </c>
      <c r="C9" s="57">
        <v>28</v>
      </c>
      <c r="D9" s="57"/>
      <c r="E9" s="57" t="s">
        <v>149</v>
      </c>
      <c r="F9" s="161">
        <f t="shared" si="5"/>
        <v>7.5</v>
      </c>
      <c r="G9" s="154">
        <f t="shared" si="0"/>
        <v>0</v>
      </c>
      <c r="H9" s="154">
        <f t="shared" si="6"/>
        <v>575000</v>
      </c>
      <c r="I9" s="66">
        <f t="shared" si="7"/>
        <v>575000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7.5</v>
      </c>
      <c r="O9" s="217">
        <f t="shared" si="3"/>
        <v>575000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6" s="3" customFormat="1" ht="18" customHeight="1">
      <c r="A10" s="57" t="s">
        <v>94</v>
      </c>
      <c r="B10" s="57">
        <v>36</v>
      </c>
      <c r="C10" s="57">
        <v>31</v>
      </c>
      <c r="D10" s="57"/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6" s="3" customFormat="1" ht="18" customHeight="1">
      <c r="A11" s="57" t="s">
        <v>88</v>
      </c>
      <c r="B11" s="57">
        <v>34</v>
      </c>
      <c r="C11" s="57">
        <v>34</v>
      </c>
      <c r="D11" s="57"/>
      <c r="E11" s="57" t="s">
        <v>152</v>
      </c>
      <c r="F11" s="161">
        <f t="shared" si="5"/>
        <v>4</v>
      </c>
      <c r="G11" s="154">
        <f t="shared" si="0"/>
        <v>0</v>
      </c>
      <c r="H11" s="154">
        <f t="shared" si="6"/>
        <v>300000</v>
      </c>
      <c r="I11" s="66">
        <f t="shared" si="7"/>
        <v>300000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</v>
      </c>
      <c r="O11" s="217">
        <f t="shared" si="3"/>
        <v>300000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3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6" s="3" customFormat="1" ht="18" customHeight="1">
      <c r="A12" s="57" t="s">
        <v>81</v>
      </c>
      <c r="B12" s="57">
        <v>34</v>
      </c>
      <c r="C12" s="57">
        <v>34</v>
      </c>
      <c r="D12" s="57"/>
      <c r="E12" s="57" t="s">
        <v>152</v>
      </c>
      <c r="F12" s="161">
        <f t="shared" si="5"/>
        <v>4</v>
      </c>
      <c r="G12" s="154">
        <f t="shared" si="0"/>
        <v>0</v>
      </c>
      <c r="H12" s="154">
        <f t="shared" si="6"/>
        <v>300000</v>
      </c>
      <c r="I12" s="66">
        <f t="shared" si="7"/>
        <v>300000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6" s="3" customFormat="1" ht="18" customHeight="1">
      <c r="A13" s="57" t="s">
        <v>97</v>
      </c>
      <c r="B13" s="57">
        <v>34</v>
      </c>
      <c r="C13" s="57">
        <v>37</v>
      </c>
      <c r="D13" s="57"/>
      <c r="E13" s="57" t="s">
        <v>152</v>
      </c>
      <c r="F13" s="161">
        <f t="shared" si="5"/>
        <v>4</v>
      </c>
      <c r="G13" s="154">
        <f t="shared" si="0"/>
        <v>0</v>
      </c>
      <c r="H13" s="154">
        <f t="shared" si="6"/>
        <v>300000</v>
      </c>
      <c r="I13" s="66">
        <f t="shared" si="7"/>
        <v>300000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4</v>
      </c>
      <c r="O13" s="217">
        <f t="shared" si="3"/>
        <v>300000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6" s="3" customFormat="1" ht="18" customHeight="1">
      <c r="A14" s="57" t="s">
        <v>73</v>
      </c>
      <c r="B14" s="57">
        <v>33</v>
      </c>
      <c r="C14" s="57">
        <v>37</v>
      </c>
      <c r="D14" s="57"/>
      <c r="E14" s="57" t="s">
        <v>157</v>
      </c>
      <c r="F14" s="161">
        <f t="shared" si="5"/>
        <v>1.5</v>
      </c>
      <c r="G14" s="154">
        <f t="shared" si="0"/>
        <v>0</v>
      </c>
      <c r="H14" s="154">
        <f>O14</f>
        <v>125000</v>
      </c>
      <c r="I14" s="66">
        <f t="shared" si="7"/>
        <v>125000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1.5</v>
      </c>
      <c r="O14" s="217">
        <f t="shared" si="3"/>
        <v>125000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2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6" s="3" customFormat="1" ht="18" customHeight="1">
      <c r="A15" s="57" t="s">
        <v>76</v>
      </c>
      <c r="B15" s="57">
        <v>33</v>
      </c>
      <c r="C15" s="57">
        <v>38</v>
      </c>
      <c r="D15" s="57"/>
      <c r="E15" s="57" t="s">
        <v>157</v>
      </c>
      <c r="F15" s="161">
        <f t="shared" si="5"/>
        <v>1.5</v>
      </c>
      <c r="G15" s="154">
        <f t="shared" si="0"/>
        <v>0</v>
      </c>
      <c r="H15" s="154">
        <f t="shared" si="6"/>
        <v>125000</v>
      </c>
      <c r="I15" s="66">
        <f t="shared" si="7"/>
        <v>125000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1.5</v>
      </c>
      <c r="O15" s="217">
        <f t="shared" si="3"/>
        <v>125000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6" s="3" customFormat="1" ht="18" customHeight="1">
      <c r="A16" s="57" t="s">
        <v>89</v>
      </c>
      <c r="B16" s="57">
        <v>32</v>
      </c>
      <c r="C16" s="57">
        <v>34</v>
      </c>
      <c r="D16" s="57"/>
      <c r="E16" s="57" t="s">
        <v>195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3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75</v>
      </c>
      <c r="B17" s="57">
        <v>32</v>
      </c>
      <c r="C17" s="57">
        <v>36</v>
      </c>
      <c r="D17" s="57"/>
      <c r="E17" s="57" t="s">
        <v>195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95</v>
      </c>
      <c r="B18" s="57">
        <v>32</v>
      </c>
      <c r="C18" s="57">
        <v>34</v>
      </c>
      <c r="D18" s="57"/>
      <c r="E18" s="57" t="s">
        <v>195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77</v>
      </c>
      <c r="B19" s="57">
        <v>30</v>
      </c>
      <c r="C19" s="57">
        <v>35</v>
      </c>
      <c r="D19" s="57"/>
      <c r="E19" s="57">
        <v>14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74</v>
      </c>
      <c r="B20" s="57">
        <v>29</v>
      </c>
      <c r="C20" s="57">
        <v>40</v>
      </c>
      <c r="D20" s="57"/>
      <c r="E20" s="57" t="s">
        <v>198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2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85</v>
      </c>
      <c r="B21" s="57">
        <v>29</v>
      </c>
      <c r="C21" s="57">
        <v>36</v>
      </c>
      <c r="D21" s="57"/>
      <c r="E21" s="57" t="s">
        <v>198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96</v>
      </c>
      <c r="B22" s="57">
        <v>28</v>
      </c>
      <c r="C22" s="57">
        <v>39</v>
      </c>
      <c r="D22" s="57"/>
      <c r="E22" s="57" t="s">
        <v>199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2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91</v>
      </c>
      <c r="B23" s="57">
        <v>28</v>
      </c>
      <c r="C23" s="57">
        <v>42</v>
      </c>
      <c r="D23" s="57"/>
      <c r="E23" s="57" t="s">
        <v>199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 t="s">
        <v>80</v>
      </c>
      <c r="B24" s="57">
        <v>27</v>
      </c>
      <c r="C24" s="57">
        <v>36</v>
      </c>
      <c r="D24" s="57"/>
      <c r="E24" s="57">
        <v>19</v>
      </c>
      <c r="F24" s="161">
        <f t="shared" si="5"/>
        <v>0</v>
      </c>
      <c r="G24" s="154">
        <f t="shared" si="0"/>
        <v>0</v>
      </c>
      <c r="H24" s="154">
        <f t="shared" si="6"/>
        <v>50000</v>
      </c>
      <c r="I24" s="66">
        <f t="shared" si="7"/>
        <v>50000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50000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 t="s">
        <v>83</v>
      </c>
      <c r="B25" s="57">
        <v>0</v>
      </c>
      <c r="C25" s="57">
        <v>45</v>
      </c>
      <c r="D25" s="57"/>
      <c r="E25" s="57" t="s">
        <v>237</v>
      </c>
      <c r="F25" s="161">
        <f t="shared" si="5"/>
        <v>0</v>
      </c>
      <c r="G25" s="154">
        <f t="shared" si="0"/>
        <v>0</v>
      </c>
      <c r="H25" s="154">
        <f t="shared" si="6"/>
        <v>50000</v>
      </c>
      <c r="I25" s="66">
        <f t="shared" si="7"/>
        <v>50000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50000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1"/>
  <sheetViews>
    <sheetView showZeros="0" zoomScale="93" zoomScaleNormal="93" workbookViewId="0">
      <selection activeCell="AM12" sqref="AM12"/>
    </sheetView>
  </sheetViews>
  <sheetFormatPr defaultRowHeight="12.5"/>
  <cols>
    <col min="1" max="1" width="4.08984375" style="182" customWidth="1"/>
    <col min="2" max="2" width="10.08984375" customWidth="1"/>
    <col min="3" max="3" width="4.6328125" style="182" customWidth="1"/>
    <col min="4" max="4" width="4.453125" style="182" customWidth="1"/>
    <col min="5" max="5" width="2.08984375" style="182" customWidth="1"/>
    <col min="6" max="14" width="2.6328125" style="182" customWidth="1"/>
    <col min="15" max="15" width="1.6328125" style="182" customWidth="1"/>
    <col min="16" max="24" width="2.6328125" style="182" customWidth="1"/>
    <col min="25" max="25" width="1.6328125" style="182" customWidth="1"/>
    <col min="26" max="34" width="2.6328125" style="182" customWidth="1"/>
  </cols>
  <sheetData>
    <row r="1" spans="1:34" s="27" customFormat="1" ht="34.5" customHeight="1">
      <c r="A1" s="244"/>
      <c r="C1" s="345" t="s">
        <v>15</v>
      </c>
      <c r="D1" s="345" t="s">
        <v>5</v>
      </c>
      <c r="E1" s="37"/>
      <c r="F1" s="344" t="s">
        <v>164</v>
      </c>
      <c r="G1" s="344"/>
      <c r="H1" s="344"/>
      <c r="I1" s="344"/>
      <c r="J1" s="344"/>
      <c r="K1" s="344"/>
      <c r="L1" s="344"/>
      <c r="M1" s="344"/>
      <c r="N1" s="344"/>
      <c r="O1" s="37"/>
      <c r="P1" s="344" t="s">
        <v>165</v>
      </c>
      <c r="Q1" s="344"/>
      <c r="R1" s="344"/>
      <c r="S1" s="344"/>
      <c r="T1" s="344"/>
      <c r="U1" s="344"/>
      <c r="V1" s="344"/>
      <c r="W1" s="344"/>
      <c r="X1" s="344"/>
      <c r="Y1" s="37"/>
      <c r="Z1" s="344" t="s">
        <v>166</v>
      </c>
      <c r="AA1" s="344"/>
      <c r="AB1" s="344"/>
      <c r="AC1" s="344"/>
      <c r="AD1" s="344"/>
      <c r="AE1" s="344"/>
      <c r="AF1" s="344"/>
      <c r="AG1" s="344"/>
      <c r="AH1" s="344"/>
    </row>
    <row r="2" spans="1:34" s="27" customFormat="1" ht="21" customHeight="1">
      <c r="A2" s="244"/>
      <c r="C2" s="346"/>
      <c r="D2" s="346"/>
      <c r="E2" s="37"/>
      <c r="F2" s="245">
        <v>1</v>
      </c>
      <c r="G2" s="245">
        <v>2</v>
      </c>
      <c r="H2" s="245">
        <v>3</v>
      </c>
      <c r="I2" s="245">
        <v>4</v>
      </c>
      <c r="J2" s="245">
        <v>5</v>
      </c>
      <c r="K2" s="245">
        <v>6</v>
      </c>
      <c r="L2" s="245">
        <v>7</v>
      </c>
      <c r="M2" s="245">
        <v>8</v>
      </c>
      <c r="N2" s="245">
        <v>9</v>
      </c>
      <c r="O2" s="37"/>
      <c r="P2" s="245">
        <v>1</v>
      </c>
      <c r="Q2" s="245">
        <v>2</v>
      </c>
      <c r="R2" s="245">
        <v>3</v>
      </c>
      <c r="S2" s="245">
        <v>4</v>
      </c>
      <c r="T2" s="245">
        <v>5</v>
      </c>
      <c r="U2" s="245">
        <v>6</v>
      </c>
      <c r="V2" s="245">
        <v>7</v>
      </c>
      <c r="W2" s="245">
        <v>8</v>
      </c>
      <c r="X2" s="245">
        <v>9</v>
      </c>
      <c r="Y2" s="37"/>
      <c r="Z2" s="245">
        <v>1</v>
      </c>
      <c r="AA2" s="245">
        <v>2</v>
      </c>
      <c r="AB2" s="245">
        <v>3</v>
      </c>
      <c r="AC2" s="245">
        <v>4</v>
      </c>
      <c r="AD2" s="245">
        <v>5</v>
      </c>
      <c r="AE2" s="245">
        <v>6</v>
      </c>
      <c r="AF2" s="245">
        <v>7</v>
      </c>
      <c r="AG2" s="245">
        <v>8</v>
      </c>
      <c r="AH2" s="245">
        <v>9</v>
      </c>
    </row>
    <row r="3" spans="1:34" ht="15.5" customHeight="1">
      <c r="A3" s="246">
        <v>1</v>
      </c>
      <c r="B3" s="247" t="str">
        <f>'Super R'!B6</f>
        <v>Morten C</v>
      </c>
      <c r="C3" s="248">
        <f>'Super R'!C6</f>
        <v>77</v>
      </c>
      <c r="D3" s="248">
        <f>'Super R'!D6</f>
        <v>27</v>
      </c>
      <c r="E3" s="37"/>
      <c r="F3" s="248">
        <f>'Super R'!F6</f>
        <v>3</v>
      </c>
      <c r="G3" s="248">
        <f>'Super R'!G6</f>
        <v>4</v>
      </c>
      <c r="H3" s="248">
        <f>'Super R'!H6</f>
        <v>3</v>
      </c>
      <c r="I3" s="248">
        <f>'Super R'!I6</f>
        <v>4</v>
      </c>
      <c r="J3" s="248">
        <f>'Super R'!J6</f>
        <v>3</v>
      </c>
      <c r="K3" s="248">
        <f>'Super R'!K6</f>
        <v>3</v>
      </c>
      <c r="L3" s="248">
        <f>'Super R'!L6</f>
        <v>2</v>
      </c>
      <c r="M3" s="248">
        <f>'Super R'!M6</f>
        <v>2</v>
      </c>
      <c r="N3" s="248">
        <f>'Super R'!N6</f>
        <v>2</v>
      </c>
      <c r="O3" s="37"/>
      <c r="P3" s="248">
        <f>'Super R'!P6</f>
        <v>4</v>
      </c>
      <c r="Q3" s="248">
        <f>'Super R'!Q6</f>
        <v>2</v>
      </c>
      <c r="R3" s="248">
        <f>'Super R'!R6</f>
        <v>3</v>
      </c>
      <c r="S3" s="248">
        <f>'Super R'!S6</f>
        <v>4</v>
      </c>
      <c r="T3" s="248">
        <f>'Super R'!T6</f>
        <v>2</v>
      </c>
      <c r="U3" s="248">
        <f>'Super R'!U6</f>
        <v>3</v>
      </c>
      <c r="V3" s="248">
        <f>'Super R'!V6</f>
        <v>4</v>
      </c>
      <c r="W3" s="248">
        <f>'Super R'!W6</f>
        <v>2</v>
      </c>
      <c r="X3" s="248">
        <f>'Super R'!X6</f>
        <v>2</v>
      </c>
      <c r="Y3" s="37"/>
      <c r="Z3" s="248">
        <f>'Super R'!Z6</f>
        <v>2</v>
      </c>
      <c r="AA3" s="248">
        <f>'Super R'!AA6</f>
        <v>2</v>
      </c>
      <c r="AB3" s="248">
        <f>'Super R'!AB6</f>
        <v>2</v>
      </c>
      <c r="AC3" s="248">
        <f>'Super R'!AC6</f>
        <v>3</v>
      </c>
      <c r="AD3" s="248">
        <f>'Super R'!AD6</f>
        <v>3</v>
      </c>
      <c r="AE3" s="248">
        <f>'Super R'!AE6</f>
        <v>3</v>
      </c>
      <c r="AF3" s="248">
        <f>'Super R'!AF6</f>
        <v>4</v>
      </c>
      <c r="AG3" s="248">
        <f>'Super R'!AG6</f>
        <v>3</v>
      </c>
      <c r="AH3" s="248">
        <f>'Super R'!AH6</f>
        <v>3</v>
      </c>
    </row>
    <row r="4" spans="1:34" ht="15.5" customHeight="1">
      <c r="A4" s="246">
        <f>A3+1</f>
        <v>2</v>
      </c>
      <c r="B4" s="247" t="str">
        <f>'Super R'!B7</f>
        <v>Anders N</v>
      </c>
      <c r="C4" s="248">
        <f>'Super R'!C7</f>
        <v>76</v>
      </c>
      <c r="D4" s="248">
        <f>'Super R'!D7</f>
        <v>27</v>
      </c>
      <c r="E4" s="37"/>
      <c r="F4" s="248">
        <f>'Super R'!F7</f>
        <v>3</v>
      </c>
      <c r="G4" s="248">
        <f>'Super R'!G7</f>
        <v>4</v>
      </c>
      <c r="H4" s="248">
        <f>'Super R'!H7</f>
        <v>2</v>
      </c>
      <c r="I4" s="248">
        <f>'Super R'!I7</f>
        <v>4</v>
      </c>
      <c r="J4" s="248">
        <f>'Super R'!J7</f>
        <v>3</v>
      </c>
      <c r="K4" s="248">
        <f>'Super R'!K7</f>
        <v>3</v>
      </c>
      <c r="L4" s="248">
        <f>'Super R'!L7</f>
        <v>0</v>
      </c>
      <c r="M4" s="248">
        <f>'Super R'!M7</f>
        <v>3</v>
      </c>
      <c r="N4" s="248">
        <f>'Super R'!N7</f>
        <v>4</v>
      </c>
      <c r="O4" s="37"/>
      <c r="P4" s="248">
        <f>'Super R'!P7</f>
        <v>2</v>
      </c>
      <c r="Q4" s="248">
        <f>'Super R'!Q7</f>
        <v>3</v>
      </c>
      <c r="R4" s="248">
        <f>'Super R'!R7</f>
        <v>4</v>
      </c>
      <c r="S4" s="248">
        <f>'Super R'!S7</f>
        <v>3</v>
      </c>
      <c r="T4" s="248">
        <f>'Super R'!T7</f>
        <v>2</v>
      </c>
      <c r="U4" s="248">
        <f>'Super R'!U7</f>
        <v>2</v>
      </c>
      <c r="V4" s="248">
        <f>'Super R'!V7</f>
        <v>3</v>
      </c>
      <c r="W4" s="248">
        <f>'Super R'!W7</f>
        <v>0</v>
      </c>
      <c r="X4" s="248">
        <f>'Super R'!X7</f>
        <v>3</v>
      </c>
      <c r="Y4" s="37"/>
      <c r="Z4" s="248">
        <f>'Super R'!Z7</f>
        <v>3</v>
      </c>
      <c r="AA4" s="248">
        <f>'Super R'!AA7</f>
        <v>4</v>
      </c>
      <c r="AB4" s="248">
        <f>'Super R'!AB7</f>
        <v>3</v>
      </c>
      <c r="AC4" s="248">
        <f>'Super R'!AC7</f>
        <v>3</v>
      </c>
      <c r="AD4" s="248">
        <f>'Super R'!AD7</f>
        <v>3</v>
      </c>
      <c r="AE4" s="248">
        <f>'Super R'!AE7</f>
        <v>3</v>
      </c>
      <c r="AF4" s="248">
        <f>'Super R'!AF7</f>
        <v>4</v>
      </c>
      <c r="AG4" s="248">
        <f>'Super R'!AG7</f>
        <v>2</v>
      </c>
      <c r="AH4" s="248">
        <f>'Super R'!AH7</f>
        <v>3</v>
      </c>
    </row>
    <row r="5" spans="1:34" ht="15.5" customHeight="1">
      <c r="A5" s="246">
        <f t="shared" ref="A5:A19" si="0">A4+1</f>
        <v>3</v>
      </c>
      <c r="B5" s="247" t="str">
        <f>'Super R'!B8</f>
        <v>John S</v>
      </c>
      <c r="C5" s="248">
        <f>'Super R'!C8</f>
        <v>75</v>
      </c>
      <c r="D5" s="248">
        <f>'Super R'!D8</f>
        <v>27</v>
      </c>
      <c r="E5" s="37"/>
      <c r="F5" s="248">
        <f>'Super R'!F8</f>
        <v>4</v>
      </c>
      <c r="G5" s="248">
        <f>'Super R'!G8</f>
        <v>3</v>
      </c>
      <c r="H5" s="248">
        <f>'Super R'!H8</f>
        <v>3</v>
      </c>
      <c r="I5" s="248">
        <f>'Super R'!I8</f>
        <v>3</v>
      </c>
      <c r="J5" s="248">
        <f>'Super R'!J8</f>
        <v>3</v>
      </c>
      <c r="K5" s="248">
        <f>'Super R'!K8</f>
        <v>2</v>
      </c>
      <c r="L5" s="248">
        <f>'Super R'!L8</f>
        <v>3</v>
      </c>
      <c r="M5" s="248">
        <f>'Super R'!M8</f>
        <v>2</v>
      </c>
      <c r="N5" s="248">
        <f>'Super R'!N8</f>
        <v>3</v>
      </c>
      <c r="O5" s="37"/>
      <c r="P5" s="248">
        <f>'Super R'!P8</f>
        <v>2</v>
      </c>
      <c r="Q5" s="248">
        <f>'Super R'!Q8</f>
        <v>2</v>
      </c>
      <c r="R5" s="248">
        <f>'Super R'!R8</f>
        <v>4</v>
      </c>
      <c r="S5" s="248">
        <f>'Super R'!S8</f>
        <v>2</v>
      </c>
      <c r="T5" s="248">
        <f>'Super R'!T8</f>
        <v>3</v>
      </c>
      <c r="U5" s="248">
        <f>'Super R'!U8</f>
        <v>3</v>
      </c>
      <c r="V5" s="248">
        <f>'Super R'!V8</f>
        <v>4</v>
      </c>
      <c r="W5" s="248">
        <f>'Super R'!W8</f>
        <v>2</v>
      </c>
      <c r="X5" s="248">
        <f>'Super R'!X8</f>
        <v>0</v>
      </c>
      <c r="Y5" s="37"/>
      <c r="Z5" s="248">
        <f>'Super R'!Z8</f>
        <v>3</v>
      </c>
      <c r="AA5" s="248">
        <f>'Super R'!AA8</f>
        <v>3</v>
      </c>
      <c r="AB5" s="248">
        <f>'Super R'!AB8</f>
        <v>3</v>
      </c>
      <c r="AC5" s="248">
        <f>'Super R'!AC8</f>
        <v>3</v>
      </c>
      <c r="AD5" s="248">
        <f>'Super R'!AD8</f>
        <v>3</v>
      </c>
      <c r="AE5" s="248">
        <f>'Super R'!AE8</f>
        <v>3</v>
      </c>
      <c r="AF5" s="248">
        <f>'Super R'!AF8</f>
        <v>3</v>
      </c>
      <c r="AG5" s="248">
        <f>'Super R'!AG8</f>
        <v>2</v>
      </c>
      <c r="AH5" s="248">
        <f>'Super R'!AH8</f>
        <v>4</v>
      </c>
    </row>
    <row r="6" spans="1:34" ht="15.5" customHeight="1">
      <c r="A6" s="246">
        <f t="shared" si="0"/>
        <v>4</v>
      </c>
      <c r="B6" s="247" t="str">
        <f>'Super R'!B9</f>
        <v>Steen N</v>
      </c>
      <c r="C6" s="248">
        <f>'Super R'!C9</f>
        <v>70</v>
      </c>
      <c r="D6" s="248">
        <f>'Super R'!D9</f>
        <v>27</v>
      </c>
      <c r="E6" s="37"/>
      <c r="F6" s="248">
        <f>'Super R'!F9</f>
        <v>3</v>
      </c>
      <c r="G6" s="248">
        <f>'Super R'!G9</f>
        <v>3</v>
      </c>
      <c r="H6" s="248">
        <f>'Super R'!H9</f>
        <v>0</v>
      </c>
      <c r="I6" s="248">
        <f>'Super R'!I9</f>
        <v>3</v>
      </c>
      <c r="J6" s="248">
        <f>'Super R'!J9</f>
        <v>2</v>
      </c>
      <c r="K6" s="248">
        <f>'Super R'!K9</f>
        <v>3</v>
      </c>
      <c r="L6" s="248">
        <f>'Super R'!L9</f>
        <v>3</v>
      </c>
      <c r="M6" s="248">
        <f>'Super R'!M9</f>
        <v>2</v>
      </c>
      <c r="N6" s="248">
        <f>'Super R'!N9</f>
        <v>3</v>
      </c>
      <c r="O6" s="37"/>
      <c r="P6" s="248">
        <f>'Super R'!P9</f>
        <v>3</v>
      </c>
      <c r="Q6" s="248">
        <f>'Super R'!Q9</f>
        <v>3</v>
      </c>
      <c r="R6" s="248">
        <f>'Super R'!R9</f>
        <v>3</v>
      </c>
      <c r="S6" s="248">
        <f>'Super R'!S9</f>
        <v>3</v>
      </c>
      <c r="T6" s="248">
        <f>'Super R'!T9</f>
        <v>2</v>
      </c>
      <c r="U6" s="248">
        <f>'Super R'!U9</f>
        <v>1</v>
      </c>
      <c r="V6" s="248">
        <f>'Super R'!V9</f>
        <v>4</v>
      </c>
      <c r="W6" s="248">
        <f>'Super R'!W9</f>
        <v>2</v>
      </c>
      <c r="X6" s="248">
        <f>'Super R'!X9</f>
        <v>3</v>
      </c>
      <c r="Y6" s="37"/>
      <c r="Z6" s="248">
        <f>'Super R'!Z9</f>
        <v>3</v>
      </c>
      <c r="AA6" s="248">
        <f>'Super R'!AA9</f>
        <v>2</v>
      </c>
      <c r="AB6" s="248">
        <f>'Super R'!AB9</f>
        <v>3</v>
      </c>
      <c r="AC6" s="248">
        <f>'Super R'!AC9</f>
        <v>2</v>
      </c>
      <c r="AD6" s="248">
        <f>'Super R'!AD9</f>
        <v>3</v>
      </c>
      <c r="AE6" s="248">
        <f>'Super R'!AE9</f>
        <v>1</v>
      </c>
      <c r="AF6" s="248">
        <f>'Super R'!AF9</f>
        <v>3</v>
      </c>
      <c r="AG6" s="248">
        <f>'Super R'!AG9</f>
        <v>3</v>
      </c>
      <c r="AH6" s="248">
        <f>'Super R'!AH9</f>
        <v>4</v>
      </c>
    </row>
    <row r="7" spans="1:34" ht="15.5" customHeight="1">
      <c r="A7" s="246">
        <f t="shared" si="0"/>
        <v>5</v>
      </c>
      <c r="B7" s="247" t="str">
        <f>'Super R'!B10</f>
        <v>Jesper V</v>
      </c>
      <c r="C7" s="248">
        <f>'Super R'!C10</f>
        <v>70</v>
      </c>
      <c r="D7" s="248">
        <f>'Super R'!D10</f>
        <v>27</v>
      </c>
      <c r="E7" s="37"/>
      <c r="F7" s="248">
        <f>'Super R'!F10</f>
        <v>3</v>
      </c>
      <c r="G7" s="248">
        <f>'Super R'!G10</f>
        <v>3</v>
      </c>
      <c r="H7" s="248">
        <f>'Super R'!H10</f>
        <v>3</v>
      </c>
      <c r="I7" s="248">
        <f>'Super R'!I10</f>
        <v>0</v>
      </c>
      <c r="J7" s="248">
        <f>'Super R'!J10</f>
        <v>3</v>
      </c>
      <c r="K7" s="248">
        <f>'Super R'!K10</f>
        <v>3</v>
      </c>
      <c r="L7" s="248">
        <f>'Super R'!L10</f>
        <v>0</v>
      </c>
      <c r="M7" s="248">
        <f>'Super R'!M10</f>
        <v>3</v>
      </c>
      <c r="N7" s="248">
        <f>'Super R'!N10</f>
        <v>3</v>
      </c>
      <c r="O7" s="37"/>
      <c r="P7" s="248">
        <f>'Super R'!P10</f>
        <v>3</v>
      </c>
      <c r="Q7" s="248">
        <f>'Super R'!Q10</f>
        <v>2</v>
      </c>
      <c r="R7" s="248">
        <f>'Super R'!R10</f>
        <v>3</v>
      </c>
      <c r="S7" s="248">
        <f>'Super R'!S10</f>
        <v>3</v>
      </c>
      <c r="T7" s="248">
        <f>'Super R'!T10</f>
        <v>3</v>
      </c>
      <c r="U7" s="248">
        <f>'Super R'!U10</f>
        <v>3</v>
      </c>
      <c r="V7" s="248">
        <f>'Super R'!V10</f>
        <v>2</v>
      </c>
      <c r="W7" s="248">
        <f>'Super R'!W10</f>
        <v>3</v>
      </c>
      <c r="X7" s="248">
        <f>'Super R'!X10</f>
        <v>3</v>
      </c>
      <c r="Y7" s="37"/>
      <c r="Z7" s="248">
        <f>'Super R'!Z10</f>
        <v>2</v>
      </c>
      <c r="AA7" s="248">
        <f>'Super R'!AA10</f>
        <v>3</v>
      </c>
      <c r="AB7" s="248">
        <f>'Super R'!AB10</f>
        <v>2</v>
      </c>
      <c r="AC7" s="248">
        <f>'Super R'!AC10</f>
        <v>2</v>
      </c>
      <c r="AD7" s="248">
        <f>'Super R'!AD10</f>
        <v>3</v>
      </c>
      <c r="AE7" s="248">
        <f>'Super R'!AE10</f>
        <v>3</v>
      </c>
      <c r="AF7" s="248">
        <f>'Super R'!AF10</f>
        <v>3</v>
      </c>
      <c r="AG7" s="248">
        <f>'Super R'!AG10</f>
        <v>3</v>
      </c>
      <c r="AH7" s="248">
        <f>'Super R'!AH10</f>
        <v>3</v>
      </c>
    </row>
    <row r="8" spans="1:34" ht="15.5" customHeight="1">
      <c r="A8" s="246">
        <f t="shared" si="0"/>
        <v>6</v>
      </c>
      <c r="B8" s="247" t="str">
        <f>'Super R'!B11</f>
        <v>Martin A</v>
      </c>
      <c r="C8" s="248">
        <f>'Super R'!C11</f>
        <v>69</v>
      </c>
      <c r="D8" s="248">
        <f>'Super R'!D11</f>
        <v>27</v>
      </c>
      <c r="E8" s="37"/>
      <c r="F8" s="248">
        <f>'Super R'!F11</f>
        <v>3</v>
      </c>
      <c r="G8" s="248">
        <f>'Super R'!G11</f>
        <v>3</v>
      </c>
      <c r="H8" s="248">
        <f>'Super R'!H11</f>
        <v>0</v>
      </c>
      <c r="I8" s="248">
        <f>'Super R'!I11</f>
        <v>3</v>
      </c>
      <c r="J8" s="248">
        <f>'Super R'!J11</f>
        <v>2</v>
      </c>
      <c r="K8" s="248">
        <f>'Super R'!K11</f>
        <v>3</v>
      </c>
      <c r="L8" s="248">
        <f>'Super R'!L11</f>
        <v>3</v>
      </c>
      <c r="M8" s="248">
        <f>'Super R'!M11</f>
        <v>3</v>
      </c>
      <c r="N8" s="248">
        <f>'Super R'!N11</f>
        <v>3</v>
      </c>
      <c r="O8" s="37"/>
      <c r="P8" s="248">
        <f>'Super R'!P11</f>
        <v>2</v>
      </c>
      <c r="Q8" s="248">
        <f>'Super R'!Q11</f>
        <v>3</v>
      </c>
      <c r="R8" s="248">
        <f>'Super R'!R11</f>
        <v>3</v>
      </c>
      <c r="S8" s="248">
        <f>'Super R'!S11</f>
        <v>3</v>
      </c>
      <c r="T8" s="248">
        <f>'Super R'!T11</f>
        <v>4</v>
      </c>
      <c r="U8" s="248">
        <f>'Super R'!U11</f>
        <v>2</v>
      </c>
      <c r="V8" s="248">
        <f>'Super R'!V11</f>
        <v>2</v>
      </c>
      <c r="W8" s="248">
        <f>'Super R'!W11</f>
        <v>1</v>
      </c>
      <c r="X8" s="248">
        <f>'Super R'!X11</f>
        <v>0</v>
      </c>
      <c r="Y8" s="37"/>
      <c r="Z8" s="248">
        <f>'Super R'!Z11</f>
        <v>4</v>
      </c>
      <c r="AA8" s="248">
        <f>'Super R'!AA11</f>
        <v>2</v>
      </c>
      <c r="AB8" s="248">
        <f>'Super R'!AB11</f>
        <v>3</v>
      </c>
      <c r="AC8" s="248">
        <f>'Super R'!AC11</f>
        <v>2</v>
      </c>
      <c r="AD8" s="248">
        <f>'Super R'!AD11</f>
        <v>3</v>
      </c>
      <c r="AE8" s="248">
        <f>'Super R'!AE11</f>
        <v>3</v>
      </c>
      <c r="AF8" s="248">
        <f>'Super R'!AF11</f>
        <v>3</v>
      </c>
      <c r="AG8" s="248">
        <f>'Super R'!AG11</f>
        <v>3</v>
      </c>
      <c r="AH8" s="248">
        <f>'Super R'!AH11</f>
        <v>3</v>
      </c>
    </row>
    <row r="9" spans="1:34" ht="15.5" customHeight="1">
      <c r="A9" s="246">
        <f t="shared" si="0"/>
        <v>7</v>
      </c>
      <c r="B9" s="247" t="str">
        <f>'Super R'!B12</f>
        <v>Ole S</v>
      </c>
      <c r="C9" s="248">
        <f>'Super R'!C12</f>
        <v>68</v>
      </c>
      <c r="D9" s="248">
        <f>'Super R'!D12</f>
        <v>27</v>
      </c>
      <c r="E9" s="37"/>
      <c r="F9" s="248">
        <f>'Super R'!F12</f>
        <v>3</v>
      </c>
      <c r="G9" s="248">
        <f>'Super R'!G12</f>
        <v>3</v>
      </c>
      <c r="H9" s="248">
        <f>'Super R'!H12</f>
        <v>1</v>
      </c>
      <c r="I9" s="248">
        <f>'Super R'!I12</f>
        <v>4</v>
      </c>
      <c r="J9" s="248">
        <f>'Super R'!J12</f>
        <v>3</v>
      </c>
      <c r="K9" s="248">
        <f>'Super R'!K12</f>
        <v>2</v>
      </c>
      <c r="L9" s="248">
        <f>'Super R'!L12</f>
        <v>3</v>
      </c>
      <c r="M9" s="248">
        <f>'Super R'!M12</f>
        <v>3</v>
      </c>
      <c r="N9" s="248">
        <f>'Super R'!N12</f>
        <v>3</v>
      </c>
      <c r="O9" s="37"/>
      <c r="P9" s="248">
        <f>'Super R'!P12</f>
        <v>1</v>
      </c>
      <c r="Q9" s="248">
        <f>'Super R'!Q12</f>
        <v>1</v>
      </c>
      <c r="R9" s="248">
        <f>'Super R'!R12</f>
        <v>3</v>
      </c>
      <c r="S9" s="248">
        <f>'Super R'!S12</f>
        <v>2</v>
      </c>
      <c r="T9" s="248">
        <f>'Super R'!T12</f>
        <v>3</v>
      </c>
      <c r="U9" s="248">
        <f>'Super R'!U12</f>
        <v>2</v>
      </c>
      <c r="V9" s="248">
        <f>'Super R'!V12</f>
        <v>3</v>
      </c>
      <c r="W9" s="248">
        <f>'Super R'!W12</f>
        <v>3</v>
      </c>
      <c r="X9" s="248">
        <f>'Super R'!X12</f>
        <v>2</v>
      </c>
      <c r="Y9" s="37"/>
      <c r="Z9" s="248">
        <f>'Super R'!Z12</f>
        <v>2</v>
      </c>
      <c r="AA9" s="248">
        <f>'Super R'!AA12</f>
        <v>2</v>
      </c>
      <c r="AB9" s="248">
        <f>'Super R'!AB12</f>
        <v>3</v>
      </c>
      <c r="AC9" s="248">
        <f>'Super R'!AC12</f>
        <v>3</v>
      </c>
      <c r="AD9" s="248">
        <f>'Super R'!AD12</f>
        <v>0</v>
      </c>
      <c r="AE9" s="248">
        <f>'Super R'!AE12</f>
        <v>3</v>
      </c>
      <c r="AF9" s="248">
        <f>'Super R'!AF12</f>
        <v>3</v>
      </c>
      <c r="AG9" s="248">
        <f>'Super R'!AG12</f>
        <v>3</v>
      </c>
      <c r="AH9" s="248">
        <f>'Super R'!AH12</f>
        <v>4</v>
      </c>
    </row>
    <row r="10" spans="1:34" ht="15.5" customHeight="1">
      <c r="A10" s="246">
        <f t="shared" si="0"/>
        <v>8</v>
      </c>
      <c r="B10" s="247" t="str">
        <f>'Super R'!B13</f>
        <v>Børge H</v>
      </c>
      <c r="C10" s="248">
        <f>'Super R'!C13</f>
        <v>66</v>
      </c>
      <c r="D10" s="248">
        <f>'Super R'!D13</f>
        <v>27</v>
      </c>
      <c r="E10" s="37"/>
      <c r="F10" s="248">
        <f>'Super R'!F13</f>
        <v>2</v>
      </c>
      <c r="G10" s="248">
        <f>'Super R'!G13</f>
        <v>3</v>
      </c>
      <c r="H10" s="248">
        <f>'Super R'!H13</f>
        <v>2</v>
      </c>
      <c r="I10" s="248">
        <f>'Super R'!I13</f>
        <v>2</v>
      </c>
      <c r="J10" s="248">
        <f>'Super R'!J13</f>
        <v>2</v>
      </c>
      <c r="K10" s="248">
        <f>'Super R'!K13</f>
        <v>2</v>
      </c>
      <c r="L10" s="248">
        <f>'Super R'!L13</f>
        <v>3</v>
      </c>
      <c r="M10" s="248">
        <f>'Super R'!M13</f>
        <v>2</v>
      </c>
      <c r="N10" s="248">
        <f>'Super R'!N13</f>
        <v>3</v>
      </c>
      <c r="O10" s="37"/>
      <c r="P10" s="248">
        <f>'Super R'!P13</f>
        <v>2</v>
      </c>
      <c r="Q10" s="248">
        <f>'Super R'!Q13</f>
        <v>1</v>
      </c>
      <c r="R10" s="248">
        <f>'Super R'!R13</f>
        <v>4</v>
      </c>
      <c r="S10" s="248">
        <f>'Super R'!S13</f>
        <v>3</v>
      </c>
      <c r="T10" s="248">
        <f>'Super R'!T13</f>
        <v>1</v>
      </c>
      <c r="U10" s="248">
        <f>'Super R'!U13</f>
        <v>3</v>
      </c>
      <c r="V10" s="248">
        <f>'Super R'!V13</f>
        <v>3</v>
      </c>
      <c r="W10" s="248">
        <f>'Super R'!W13</f>
        <v>0</v>
      </c>
      <c r="X10" s="248">
        <f>'Super R'!X13</f>
        <v>1</v>
      </c>
      <c r="Y10" s="37"/>
      <c r="Z10" s="248">
        <f>'Super R'!Z13</f>
        <v>4</v>
      </c>
      <c r="AA10" s="248">
        <f>'Super R'!AA13</f>
        <v>3</v>
      </c>
      <c r="AB10" s="248">
        <f>'Super R'!AB13</f>
        <v>3</v>
      </c>
      <c r="AC10" s="248">
        <f>'Super R'!AC13</f>
        <v>3</v>
      </c>
      <c r="AD10" s="248">
        <f>'Super R'!AD13</f>
        <v>3</v>
      </c>
      <c r="AE10" s="248">
        <f>'Super R'!AE13</f>
        <v>3</v>
      </c>
      <c r="AF10" s="248">
        <f>'Super R'!AF13</f>
        <v>3</v>
      </c>
      <c r="AG10" s="248">
        <f>'Super R'!AG13</f>
        <v>3</v>
      </c>
      <c r="AH10" s="248">
        <f>'Super R'!AH13</f>
        <v>2</v>
      </c>
    </row>
    <row r="11" spans="1:34" ht="15.5" customHeight="1">
      <c r="A11" s="246">
        <f t="shared" si="0"/>
        <v>9</v>
      </c>
      <c r="B11" s="247" t="str">
        <f>'Super R'!B14</f>
        <v>Karsten V</v>
      </c>
      <c r="C11" s="248">
        <f>'Super R'!C14</f>
        <v>65</v>
      </c>
      <c r="D11" s="248">
        <f>'Super R'!D14</f>
        <v>27</v>
      </c>
      <c r="E11" s="37"/>
      <c r="F11" s="248">
        <f>'Super R'!F14</f>
        <v>2</v>
      </c>
      <c r="G11" s="248">
        <f>'Super R'!G14</f>
        <v>2</v>
      </c>
      <c r="H11" s="248">
        <f>'Super R'!H14</f>
        <v>2</v>
      </c>
      <c r="I11" s="248">
        <f>'Super R'!I14</f>
        <v>2</v>
      </c>
      <c r="J11" s="248">
        <f>'Super R'!J14</f>
        <v>4</v>
      </c>
      <c r="K11" s="248">
        <f>'Super R'!K14</f>
        <v>3</v>
      </c>
      <c r="L11" s="248">
        <f>'Super R'!L14</f>
        <v>2</v>
      </c>
      <c r="M11" s="248">
        <f>'Super R'!M14</f>
        <v>2</v>
      </c>
      <c r="N11" s="248">
        <f>'Super R'!N14</f>
        <v>3</v>
      </c>
      <c r="O11" s="37"/>
      <c r="P11" s="248">
        <f>'Super R'!P14</f>
        <v>2</v>
      </c>
      <c r="Q11" s="248">
        <f>'Super R'!Q14</f>
        <v>2</v>
      </c>
      <c r="R11" s="248">
        <f>'Super R'!R14</f>
        <v>4</v>
      </c>
      <c r="S11" s="248">
        <f>'Super R'!S14</f>
        <v>3</v>
      </c>
      <c r="T11" s="248">
        <f>'Super R'!T14</f>
        <v>1</v>
      </c>
      <c r="U11" s="248">
        <f>'Super R'!U14</f>
        <v>3</v>
      </c>
      <c r="V11" s="248">
        <f>'Super R'!V14</f>
        <v>3</v>
      </c>
      <c r="W11" s="248">
        <f>'Super R'!W14</f>
        <v>2</v>
      </c>
      <c r="X11" s="248">
        <f>'Super R'!X14</f>
        <v>1</v>
      </c>
      <c r="Y11" s="37"/>
      <c r="Z11" s="248">
        <f>'Super R'!Z14</f>
        <v>2</v>
      </c>
      <c r="AA11" s="248">
        <f>'Super R'!AA14</f>
        <v>3</v>
      </c>
      <c r="AB11" s="248">
        <f>'Super R'!AB14</f>
        <v>3</v>
      </c>
      <c r="AC11" s="248">
        <f>'Super R'!AC14</f>
        <v>3</v>
      </c>
      <c r="AD11" s="248">
        <f>'Super R'!AD14</f>
        <v>3</v>
      </c>
      <c r="AE11" s="248">
        <f>'Super R'!AE14</f>
        <v>3</v>
      </c>
      <c r="AF11" s="248">
        <f>'Super R'!AF14</f>
        <v>4</v>
      </c>
      <c r="AG11" s="248">
        <f>'Super R'!AG14</f>
        <v>0</v>
      </c>
      <c r="AH11" s="248">
        <f>'Super R'!AH14</f>
        <v>1</v>
      </c>
    </row>
    <row r="12" spans="1:34" ht="15.5" customHeight="1">
      <c r="A12" s="246">
        <f t="shared" si="0"/>
        <v>10</v>
      </c>
      <c r="B12" s="247" t="str">
        <f>'Super R'!B15</f>
        <v>Kim P</v>
      </c>
      <c r="C12" s="248">
        <f>'Super R'!C15</f>
        <v>65</v>
      </c>
      <c r="D12" s="248">
        <f>'Super R'!D15</f>
        <v>27</v>
      </c>
      <c r="E12" s="37"/>
      <c r="F12" s="248">
        <f>'Super R'!F15</f>
        <v>3</v>
      </c>
      <c r="G12" s="248">
        <f>'Super R'!G15</f>
        <v>3</v>
      </c>
      <c r="H12" s="248">
        <f>'Super R'!H15</f>
        <v>2</v>
      </c>
      <c r="I12" s="248">
        <f>'Super R'!I15</f>
        <v>3</v>
      </c>
      <c r="J12" s="248">
        <f>'Super R'!J15</f>
        <v>2</v>
      </c>
      <c r="K12" s="248">
        <f>'Super R'!K15</f>
        <v>3</v>
      </c>
      <c r="L12" s="248">
        <f>'Super R'!L15</f>
        <v>3</v>
      </c>
      <c r="M12" s="248">
        <f>'Super R'!M15</f>
        <v>4</v>
      </c>
      <c r="N12" s="248">
        <f>'Super R'!N15</f>
        <v>2</v>
      </c>
      <c r="O12" s="37"/>
      <c r="P12" s="248">
        <f>'Super R'!P15</f>
        <v>0</v>
      </c>
      <c r="Q12" s="248">
        <f>'Super R'!Q15</f>
        <v>1</v>
      </c>
      <c r="R12" s="248">
        <f>'Super R'!R15</f>
        <v>3</v>
      </c>
      <c r="S12" s="248">
        <f>'Super R'!S15</f>
        <v>1</v>
      </c>
      <c r="T12" s="248">
        <f>'Super R'!T15</f>
        <v>3</v>
      </c>
      <c r="U12" s="248">
        <f>'Super R'!U15</f>
        <v>3</v>
      </c>
      <c r="V12" s="248">
        <f>'Super R'!V15</f>
        <v>3</v>
      </c>
      <c r="W12" s="248">
        <f>'Super R'!W15</f>
        <v>3</v>
      </c>
      <c r="X12" s="248">
        <f>'Super R'!X15</f>
        <v>1</v>
      </c>
      <c r="Y12" s="37"/>
      <c r="Z12" s="248">
        <f>'Super R'!Z15</f>
        <v>3</v>
      </c>
      <c r="AA12" s="248">
        <f>'Super R'!AA15</f>
        <v>1</v>
      </c>
      <c r="AB12" s="248">
        <f>'Super R'!AB15</f>
        <v>2</v>
      </c>
      <c r="AC12" s="248">
        <f>'Super R'!AC15</f>
        <v>2</v>
      </c>
      <c r="AD12" s="248">
        <f>'Super R'!AD15</f>
        <v>2</v>
      </c>
      <c r="AE12" s="248">
        <f>'Super R'!AE15</f>
        <v>3</v>
      </c>
      <c r="AF12" s="248">
        <f>'Super R'!AF15</f>
        <v>3</v>
      </c>
      <c r="AG12" s="248">
        <f>'Super R'!AG15</f>
        <v>3</v>
      </c>
      <c r="AH12" s="248">
        <f>'Super R'!AH15</f>
        <v>3</v>
      </c>
    </row>
    <row r="13" spans="1:34" ht="15.5" customHeight="1">
      <c r="A13" s="246">
        <f t="shared" si="0"/>
        <v>11</v>
      </c>
      <c r="B13" s="247" t="str">
        <f>'Super R'!B16</f>
        <v>Peder C</v>
      </c>
      <c r="C13" s="248">
        <f>'Super R'!C16</f>
        <v>64</v>
      </c>
      <c r="D13" s="248">
        <f>'Super R'!D16</f>
        <v>27</v>
      </c>
      <c r="E13" s="37"/>
      <c r="F13" s="248">
        <f>'Super R'!F16</f>
        <v>2</v>
      </c>
      <c r="G13" s="248">
        <f>'Super R'!G16</f>
        <v>3</v>
      </c>
      <c r="H13" s="248">
        <f>'Super R'!H16</f>
        <v>1</v>
      </c>
      <c r="I13" s="248">
        <f>'Super R'!I16</f>
        <v>2</v>
      </c>
      <c r="J13" s="248">
        <f>'Super R'!J16</f>
        <v>3</v>
      </c>
      <c r="K13" s="248">
        <f>'Super R'!K16</f>
        <v>3</v>
      </c>
      <c r="L13" s="248">
        <f>'Super R'!L16</f>
        <v>3</v>
      </c>
      <c r="M13" s="248">
        <f>'Super R'!M16</f>
        <v>2</v>
      </c>
      <c r="N13" s="248">
        <f>'Super R'!N16</f>
        <v>4</v>
      </c>
      <c r="O13" s="37"/>
      <c r="P13" s="248">
        <f>'Super R'!P16</f>
        <v>2</v>
      </c>
      <c r="Q13" s="248">
        <f>'Super R'!Q16</f>
        <v>2</v>
      </c>
      <c r="R13" s="248">
        <f>'Super R'!R16</f>
        <v>4</v>
      </c>
      <c r="S13" s="248">
        <f>'Super R'!S16</f>
        <v>3</v>
      </c>
      <c r="T13" s="248">
        <f>'Super R'!T16</f>
        <v>1</v>
      </c>
      <c r="U13" s="248">
        <f>'Super R'!U16</f>
        <v>3</v>
      </c>
      <c r="V13" s="248">
        <f>'Super R'!V16</f>
        <v>3</v>
      </c>
      <c r="W13" s="248">
        <f>'Super R'!W16</f>
        <v>2</v>
      </c>
      <c r="X13" s="248">
        <f>'Super R'!X16</f>
        <v>0</v>
      </c>
      <c r="Y13" s="37"/>
      <c r="Z13" s="248">
        <f>'Super R'!Z16</f>
        <v>0</v>
      </c>
      <c r="AA13" s="248">
        <f>'Super R'!AA16</f>
        <v>1</v>
      </c>
      <c r="AB13" s="248">
        <f>'Super R'!AB16</f>
        <v>3</v>
      </c>
      <c r="AC13" s="248">
        <f>'Super R'!AC16</f>
        <v>2</v>
      </c>
      <c r="AD13" s="248">
        <f>'Super R'!AD16</f>
        <v>3</v>
      </c>
      <c r="AE13" s="248">
        <f>'Super R'!AE16</f>
        <v>3</v>
      </c>
      <c r="AF13" s="248">
        <f>'Super R'!AF16</f>
        <v>3</v>
      </c>
      <c r="AG13" s="248">
        <f>'Super R'!AG16</f>
        <v>3</v>
      </c>
      <c r="AH13" s="248">
        <f>'Super R'!AH16</f>
        <v>3</v>
      </c>
    </row>
    <row r="14" spans="1:34" ht="15.5" customHeight="1">
      <c r="A14" s="246">
        <f t="shared" si="0"/>
        <v>12</v>
      </c>
      <c r="B14" s="247" t="str">
        <f>'Super R'!B17</f>
        <v>Erik P</v>
      </c>
      <c r="C14" s="248">
        <f>'Super R'!C17</f>
        <v>63</v>
      </c>
      <c r="D14" s="248">
        <f>'Super R'!D17</f>
        <v>27</v>
      </c>
      <c r="E14" s="37"/>
      <c r="F14" s="248">
        <f>'Super R'!F17</f>
        <v>1</v>
      </c>
      <c r="G14" s="248">
        <f>'Super R'!G17</f>
        <v>4</v>
      </c>
      <c r="H14" s="248">
        <f>'Super R'!H17</f>
        <v>1</v>
      </c>
      <c r="I14" s="248">
        <f>'Super R'!I17</f>
        <v>0</v>
      </c>
      <c r="J14" s="248">
        <f>'Super R'!J17</f>
        <v>3</v>
      </c>
      <c r="K14" s="248">
        <f>'Super R'!K17</f>
        <v>3</v>
      </c>
      <c r="L14" s="248">
        <f>'Super R'!L17</f>
        <v>1</v>
      </c>
      <c r="M14" s="248">
        <f>'Super R'!M17</f>
        <v>2</v>
      </c>
      <c r="N14" s="248">
        <f>'Super R'!N17</f>
        <v>4</v>
      </c>
      <c r="O14" s="37"/>
      <c r="P14" s="248">
        <f>'Super R'!P17</f>
        <v>3</v>
      </c>
      <c r="Q14" s="248">
        <f>'Super R'!Q17</f>
        <v>2</v>
      </c>
      <c r="R14" s="248">
        <f>'Super R'!R17</f>
        <v>3</v>
      </c>
      <c r="S14" s="248">
        <f>'Super R'!S17</f>
        <v>3</v>
      </c>
      <c r="T14" s="248">
        <f>'Super R'!T17</f>
        <v>3</v>
      </c>
      <c r="U14" s="248">
        <f>'Super R'!U17</f>
        <v>3</v>
      </c>
      <c r="V14" s="248">
        <f>'Super R'!V17</f>
        <v>1</v>
      </c>
      <c r="W14" s="248">
        <f>'Super R'!W17</f>
        <v>1</v>
      </c>
      <c r="X14" s="248">
        <f>'Super R'!X17</f>
        <v>2</v>
      </c>
      <c r="Y14" s="37"/>
      <c r="Z14" s="248">
        <f>'Super R'!Z17</f>
        <v>1</v>
      </c>
      <c r="AA14" s="248">
        <f>'Super R'!AA17</f>
        <v>3</v>
      </c>
      <c r="AB14" s="248">
        <f>'Super R'!AB17</f>
        <v>3</v>
      </c>
      <c r="AC14" s="248">
        <f>'Super R'!AC17</f>
        <v>2</v>
      </c>
      <c r="AD14" s="248">
        <f>'Super R'!AD17</f>
        <v>3</v>
      </c>
      <c r="AE14" s="248">
        <f>'Super R'!AE17</f>
        <v>3</v>
      </c>
      <c r="AF14" s="248">
        <f>'Super R'!AF17</f>
        <v>3</v>
      </c>
      <c r="AG14" s="248">
        <f>'Super R'!AG17</f>
        <v>2</v>
      </c>
      <c r="AH14" s="248">
        <f>'Super R'!AH17</f>
        <v>3</v>
      </c>
    </row>
    <row r="15" spans="1:34" ht="15.5" customHeight="1">
      <c r="A15" s="246">
        <f t="shared" si="0"/>
        <v>13</v>
      </c>
      <c r="B15" s="247" t="str">
        <f>'Super R'!B18</f>
        <v>Martin K</v>
      </c>
      <c r="C15" s="248">
        <f>'Super R'!C18</f>
        <v>62</v>
      </c>
      <c r="D15" s="248">
        <f>'Super R'!D18</f>
        <v>27</v>
      </c>
      <c r="E15" s="37"/>
      <c r="F15" s="248">
        <f>'Super R'!F18</f>
        <v>3</v>
      </c>
      <c r="G15" s="248">
        <f>'Super R'!G18</f>
        <v>3</v>
      </c>
      <c r="H15" s="248">
        <f>'Super R'!H18</f>
        <v>3</v>
      </c>
      <c r="I15" s="248">
        <f>'Super R'!I18</f>
        <v>2</v>
      </c>
      <c r="J15" s="248">
        <f>'Super R'!J18</f>
        <v>3</v>
      </c>
      <c r="K15" s="248">
        <f>'Super R'!K18</f>
        <v>3</v>
      </c>
      <c r="L15" s="248">
        <f>'Super R'!L18</f>
        <v>3</v>
      </c>
      <c r="M15" s="248">
        <f>'Super R'!M18</f>
        <v>3</v>
      </c>
      <c r="N15" s="248">
        <f>'Super R'!N18</f>
        <v>3</v>
      </c>
      <c r="O15" s="37"/>
      <c r="P15" s="248">
        <f>'Super R'!P18</f>
        <v>3</v>
      </c>
      <c r="Q15" s="248">
        <f>'Super R'!Q18</f>
        <v>2</v>
      </c>
      <c r="R15" s="248">
        <f>'Super R'!R18</f>
        <v>2</v>
      </c>
      <c r="S15" s="248">
        <f>'Super R'!S18</f>
        <v>3</v>
      </c>
      <c r="T15" s="248">
        <f>'Super R'!T18</f>
        <v>3</v>
      </c>
      <c r="U15" s="248">
        <f>'Super R'!U18</f>
        <v>1</v>
      </c>
      <c r="V15" s="248">
        <f>'Super R'!V18</f>
        <v>3</v>
      </c>
      <c r="W15" s="248">
        <f>'Super R'!W18</f>
        <v>2</v>
      </c>
      <c r="X15" s="248">
        <f>'Super R'!X18</f>
        <v>1</v>
      </c>
      <c r="Y15" s="37"/>
      <c r="Z15" s="248">
        <f>'Super R'!Z18</f>
        <v>2</v>
      </c>
      <c r="AA15" s="248">
        <f>'Super R'!AA18</f>
        <v>1</v>
      </c>
      <c r="AB15" s="248">
        <f>'Super R'!AB18</f>
        <v>0</v>
      </c>
      <c r="AC15" s="248">
        <f>'Super R'!AC18</f>
        <v>2</v>
      </c>
      <c r="AD15" s="248">
        <f>'Super R'!AD18</f>
        <v>3</v>
      </c>
      <c r="AE15" s="248">
        <f>'Super R'!AE18</f>
        <v>2</v>
      </c>
      <c r="AF15" s="248">
        <f>'Super R'!AF18</f>
        <v>1</v>
      </c>
      <c r="AG15" s="248">
        <f>'Super R'!AG18</f>
        <v>2</v>
      </c>
      <c r="AH15" s="248">
        <f>'Super R'!AH18</f>
        <v>3</v>
      </c>
    </row>
    <row r="16" spans="1:34" ht="15.5" customHeight="1">
      <c r="A16" s="246">
        <f t="shared" si="0"/>
        <v>14</v>
      </c>
      <c r="B16" s="247" t="str">
        <f>'Super R'!B19</f>
        <v>Renê S</v>
      </c>
      <c r="C16" s="248">
        <f>'Super R'!C19</f>
        <v>62</v>
      </c>
      <c r="D16" s="248">
        <f>'Super R'!D19</f>
        <v>27</v>
      </c>
      <c r="E16" s="37"/>
      <c r="F16" s="248">
        <f>'Super R'!F19</f>
        <v>2</v>
      </c>
      <c r="G16" s="248">
        <f>'Super R'!G19</f>
        <v>4</v>
      </c>
      <c r="H16" s="248">
        <f>'Super R'!H19</f>
        <v>0</v>
      </c>
      <c r="I16" s="248">
        <f>'Super R'!I19</f>
        <v>3</v>
      </c>
      <c r="J16" s="248">
        <f>'Super R'!J19</f>
        <v>4</v>
      </c>
      <c r="K16" s="248">
        <f>'Super R'!K19</f>
        <v>4</v>
      </c>
      <c r="L16" s="248">
        <f>'Super R'!L19</f>
        <v>1</v>
      </c>
      <c r="M16" s="248">
        <f>'Super R'!M19</f>
        <v>3</v>
      </c>
      <c r="N16" s="248">
        <f>'Super R'!N19</f>
        <v>3</v>
      </c>
      <c r="O16" s="37"/>
      <c r="P16" s="248">
        <f>'Super R'!P19</f>
        <v>3</v>
      </c>
      <c r="Q16" s="248">
        <f>'Super R'!Q19</f>
        <v>0</v>
      </c>
      <c r="R16" s="248">
        <f>'Super R'!R19</f>
        <v>1</v>
      </c>
      <c r="S16" s="248">
        <f>'Super R'!S19</f>
        <v>0</v>
      </c>
      <c r="T16" s="248">
        <f>'Super R'!T19</f>
        <v>2</v>
      </c>
      <c r="U16" s="248">
        <f>'Super R'!U19</f>
        <v>3</v>
      </c>
      <c r="V16" s="248">
        <f>'Super R'!V19</f>
        <v>2</v>
      </c>
      <c r="W16" s="248">
        <f>'Super R'!W19</f>
        <v>1</v>
      </c>
      <c r="X16" s="248">
        <f>'Super R'!X19</f>
        <v>2</v>
      </c>
      <c r="Y16" s="37"/>
      <c r="Z16" s="248">
        <f>'Super R'!Z19</f>
        <v>4</v>
      </c>
      <c r="AA16" s="248">
        <f>'Super R'!AA19</f>
        <v>2</v>
      </c>
      <c r="AB16" s="248">
        <f>'Super R'!AB19</f>
        <v>3</v>
      </c>
      <c r="AC16" s="248">
        <f>'Super R'!AC19</f>
        <v>1</v>
      </c>
      <c r="AD16" s="248">
        <f>'Super R'!AD19</f>
        <v>3</v>
      </c>
      <c r="AE16" s="248">
        <f>'Super R'!AE19</f>
        <v>3</v>
      </c>
      <c r="AF16" s="248">
        <f>'Super R'!AF19</f>
        <v>2</v>
      </c>
      <c r="AG16" s="248">
        <f>'Super R'!AG19</f>
        <v>3</v>
      </c>
      <c r="AH16" s="248">
        <f>'Super R'!AH19</f>
        <v>3</v>
      </c>
    </row>
    <row r="17" spans="1:34" ht="15.5" customHeight="1">
      <c r="A17" s="246">
        <f t="shared" si="0"/>
        <v>15</v>
      </c>
      <c r="B17" s="247" t="str">
        <f>'Super R'!B20</f>
        <v>Claus J</v>
      </c>
      <c r="C17" s="248">
        <f>'Super R'!C20</f>
        <v>61</v>
      </c>
      <c r="D17" s="248">
        <f>'Super R'!D20</f>
        <v>27</v>
      </c>
      <c r="E17" s="37"/>
      <c r="F17" s="248">
        <f>'Super R'!F20</f>
        <v>0</v>
      </c>
      <c r="G17" s="248">
        <f>'Super R'!G20</f>
        <v>3</v>
      </c>
      <c r="H17" s="248">
        <f>'Super R'!H20</f>
        <v>1</v>
      </c>
      <c r="I17" s="248">
        <f>'Super R'!I20</f>
        <v>2</v>
      </c>
      <c r="J17" s="248">
        <f>'Super R'!J20</f>
        <v>3</v>
      </c>
      <c r="K17" s="248">
        <f>'Super R'!K20</f>
        <v>3</v>
      </c>
      <c r="L17" s="248">
        <f>'Super R'!L20</f>
        <v>3</v>
      </c>
      <c r="M17" s="248">
        <f>'Super R'!M20</f>
        <v>3</v>
      </c>
      <c r="N17" s="248">
        <f>'Super R'!N20</f>
        <v>3</v>
      </c>
      <c r="O17" s="37"/>
      <c r="P17" s="248">
        <f>'Super R'!P20</f>
        <v>2</v>
      </c>
      <c r="Q17" s="248">
        <f>'Super R'!Q20</f>
        <v>0</v>
      </c>
      <c r="R17" s="248">
        <f>'Super R'!R20</f>
        <v>3</v>
      </c>
      <c r="S17" s="248">
        <f>'Super R'!S20</f>
        <v>3</v>
      </c>
      <c r="T17" s="248">
        <f>'Super R'!T20</f>
        <v>3</v>
      </c>
      <c r="U17" s="248">
        <f>'Super R'!U20</f>
        <v>2</v>
      </c>
      <c r="V17" s="248">
        <f>'Super R'!V20</f>
        <v>4</v>
      </c>
      <c r="W17" s="248">
        <f>'Super R'!W20</f>
        <v>3</v>
      </c>
      <c r="X17" s="248">
        <f>'Super R'!X20</f>
        <v>1</v>
      </c>
      <c r="Y17" s="37"/>
      <c r="Z17" s="248">
        <f>'Super R'!Z20</f>
        <v>4</v>
      </c>
      <c r="AA17" s="248">
        <f>'Super R'!AA20</f>
        <v>1</v>
      </c>
      <c r="AB17" s="248">
        <f>'Super R'!AB20</f>
        <v>2</v>
      </c>
      <c r="AC17" s="248">
        <f>'Super R'!AC20</f>
        <v>0</v>
      </c>
      <c r="AD17" s="248">
        <f>'Super R'!AD20</f>
        <v>3</v>
      </c>
      <c r="AE17" s="248">
        <f>'Super R'!AE20</f>
        <v>3</v>
      </c>
      <c r="AF17" s="248">
        <f>'Super R'!AF20</f>
        <v>3</v>
      </c>
      <c r="AG17" s="248">
        <f>'Super R'!AG20</f>
        <v>3</v>
      </c>
      <c r="AH17" s="248">
        <f>'Super R'!AH20</f>
        <v>0</v>
      </c>
    </row>
    <row r="18" spans="1:34" ht="15.5" customHeight="1">
      <c r="A18" s="246">
        <f t="shared" si="0"/>
        <v>16</v>
      </c>
      <c r="B18" s="247" t="str">
        <f>'Super R'!B21</f>
        <v>Carsten L</v>
      </c>
      <c r="C18" s="248">
        <f>'Super R'!C21</f>
        <v>59</v>
      </c>
      <c r="D18" s="248">
        <f>'Super R'!D21</f>
        <v>27</v>
      </c>
      <c r="E18" s="37"/>
      <c r="F18" s="248">
        <f>'Super R'!F21</f>
        <v>0</v>
      </c>
      <c r="G18" s="248">
        <f>'Super R'!G21</f>
        <v>3</v>
      </c>
      <c r="H18" s="248">
        <f>'Super R'!H21</f>
        <v>3</v>
      </c>
      <c r="I18" s="248">
        <f>'Super R'!I21</f>
        <v>3</v>
      </c>
      <c r="J18" s="248">
        <f>'Super R'!J21</f>
        <v>2</v>
      </c>
      <c r="K18" s="248">
        <f>'Super R'!K21</f>
        <v>3</v>
      </c>
      <c r="L18" s="248">
        <f>'Super R'!L21</f>
        <v>3</v>
      </c>
      <c r="M18" s="248">
        <f>'Super R'!M21</f>
        <v>2</v>
      </c>
      <c r="N18" s="248">
        <f>'Super R'!N21</f>
        <v>3</v>
      </c>
      <c r="O18" s="37"/>
      <c r="P18" s="248">
        <f>'Super R'!P21</f>
        <v>3</v>
      </c>
      <c r="Q18" s="248">
        <f>'Super R'!Q21</f>
        <v>2</v>
      </c>
      <c r="R18" s="248">
        <f>'Super R'!R21</f>
        <v>3</v>
      </c>
      <c r="S18" s="248">
        <f>'Super R'!S21</f>
        <v>2</v>
      </c>
      <c r="T18" s="248">
        <f>'Super R'!T21</f>
        <v>3</v>
      </c>
      <c r="U18" s="248">
        <f>'Super R'!U21</f>
        <v>2</v>
      </c>
      <c r="V18" s="248">
        <f>'Super R'!V21</f>
        <v>3</v>
      </c>
      <c r="W18" s="248">
        <f>'Super R'!W21</f>
        <v>1</v>
      </c>
      <c r="X18" s="248">
        <f>'Super R'!X21</f>
        <v>2</v>
      </c>
      <c r="Y18" s="37"/>
      <c r="Z18" s="248">
        <f>'Super R'!Z21</f>
        <v>1</v>
      </c>
      <c r="AA18" s="248">
        <f>'Super R'!AA21</f>
        <v>0</v>
      </c>
      <c r="AB18" s="248">
        <f>'Super R'!AB21</f>
        <v>2</v>
      </c>
      <c r="AC18" s="248">
        <f>'Super R'!AC21</f>
        <v>2</v>
      </c>
      <c r="AD18" s="248">
        <f>'Super R'!AD21</f>
        <v>3</v>
      </c>
      <c r="AE18" s="248">
        <f>'Super R'!AE21</f>
        <v>2</v>
      </c>
      <c r="AF18" s="248">
        <f>'Super R'!AF21</f>
        <v>1</v>
      </c>
      <c r="AG18" s="248">
        <f>'Super R'!AG21</f>
        <v>2</v>
      </c>
      <c r="AH18" s="248">
        <f>'Super R'!AH21</f>
        <v>3</v>
      </c>
    </row>
    <row r="19" spans="1:34" ht="15.5" customHeight="1">
      <c r="A19" s="246">
        <f t="shared" si="0"/>
        <v>17</v>
      </c>
      <c r="B19" s="247" t="str">
        <f>'Super R'!B22</f>
        <v>Per N</v>
      </c>
      <c r="C19" s="248">
        <f>'Super R'!C22</f>
        <v>49</v>
      </c>
      <c r="D19" s="248">
        <f>'Super R'!D22</f>
        <v>27</v>
      </c>
      <c r="E19" s="37"/>
      <c r="F19" s="248">
        <f>'Super R'!F22</f>
        <v>4</v>
      </c>
      <c r="G19" s="248">
        <f>'Super R'!G22</f>
        <v>3</v>
      </c>
      <c r="H19" s="248">
        <f>'Super R'!H22</f>
        <v>0</v>
      </c>
      <c r="I19" s="248">
        <f>'Super R'!I22</f>
        <v>3</v>
      </c>
      <c r="J19" s="248">
        <f>'Super R'!J22</f>
        <v>0</v>
      </c>
      <c r="K19" s="248">
        <f>'Super R'!K22</f>
        <v>4</v>
      </c>
      <c r="L19" s="248">
        <f>'Super R'!L22</f>
        <v>3</v>
      </c>
      <c r="M19" s="248">
        <f>'Super R'!M22</f>
        <v>3</v>
      </c>
      <c r="N19" s="248">
        <f>'Super R'!N22</f>
        <v>3</v>
      </c>
      <c r="O19" s="37"/>
      <c r="P19" s="248">
        <f>'Super R'!P22</f>
        <v>3</v>
      </c>
      <c r="Q19" s="248">
        <f>'Super R'!Q22</f>
        <v>3</v>
      </c>
      <c r="R19" s="248">
        <f>'Super R'!R22</f>
        <v>3</v>
      </c>
      <c r="S19" s="248">
        <f>'Super R'!S22</f>
        <v>3</v>
      </c>
      <c r="T19" s="248">
        <f>'Super R'!T22</f>
        <v>0</v>
      </c>
      <c r="U19" s="248">
        <f>'Super R'!U22</f>
        <v>0</v>
      </c>
      <c r="V19" s="248">
        <f>'Super R'!V22</f>
        <v>0</v>
      </c>
      <c r="W19" s="248">
        <f>'Super R'!W22</f>
        <v>3</v>
      </c>
      <c r="X19" s="248">
        <f>'Super R'!X22</f>
        <v>0</v>
      </c>
      <c r="Y19" s="37"/>
      <c r="Z19" s="248">
        <f>'Super R'!Z22</f>
        <v>4</v>
      </c>
      <c r="AA19" s="248">
        <f>'Super R'!AA22</f>
        <v>0</v>
      </c>
      <c r="AB19" s="248">
        <f>'Super R'!AB22</f>
        <v>4</v>
      </c>
      <c r="AC19" s="248">
        <f>'Super R'!AC22</f>
        <v>0</v>
      </c>
      <c r="AD19" s="248">
        <f>'Super R'!AD22</f>
        <v>0</v>
      </c>
      <c r="AE19" s="248">
        <f>'Super R'!AE22</f>
        <v>0</v>
      </c>
      <c r="AF19" s="248">
        <f>'Super R'!AF22</f>
        <v>0</v>
      </c>
      <c r="AG19" s="248">
        <f>'Super R'!AG22</f>
        <v>0</v>
      </c>
      <c r="AH19" s="248">
        <f>'Super R'!AH22</f>
        <v>3</v>
      </c>
    </row>
    <row r="20" spans="1:34" ht="13">
      <c r="E20" s="37"/>
      <c r="G20"/>
      <c r="O20" s="37"/>
      <c r="Y20" s="37"/>
    </row>
    <row r="21" spans="1:34" ht="13">
      <c r="Y21" s="37"/>
    </row>
  </sheetData>
  <mergeCells count="5">
    <mergeCell ref="P1:X1"/>
    <mergeCell ref="Z1:AH1"/>
    <mergeCell ref="C1:C2"/>
    <mergeCell ref="D1:D2"/>
    <mergeCell ref="F1:N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H104"/>
  <sheetViews>
    <sheetView workbookViewId="0">
      <selection activeCell="AK7" sqref="AK7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Tourp!D21</f>
        <v>U.S. OPEN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226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f>Tourp!C21</f>
        <v>7000000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88</v>
      </c>
      <c r="B6" s="57">
        <v>66</v>
      </c>
      <c r="C6" s="57">
        <v>31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1400000</v>
      </c>
      <c r="I6" s="66">
        <f>G6+H6</f>
        <v>1400000</v>
      </c>
      <c r="J6" s="32"/>
      <c r="K6" s="72">
        <v>0.2</v>
      </c>
      <c r="L6" s="159">
        <f t="shared" ref="L6:L29" si="1">$K$4*K6</f>
        <v>1400000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1400000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96</v>
      </c>
      <c r="B7" s="57">
        <v>68</v>
      </c>
      <c r="C7" s="57">
        <v>35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1120000</v>
      </c>
      <c r="I7" s="66">
        <f t="shared" ref="I7:I29" si="7">G7+H7</f>
        <v>1120000</v>
      </c>
      <c r="J7" s="32"/>
      <c r="K7" s="72">
        <v>0.16</v>
      </c>
      <c r="L7" s="159">
        <f t="shared" si="1"/>
        <v>1120000</v>
      </c>
      <c r="M7" s="217">
        <v>10</v>
      </c>
      <c r="N7" s="217">
        <f t="shared" si="2"/>
        <v>10</v>
      </c>
      <c r="O7" s="217">
        <f t="shared" si="3"/>
        <v>1120000</v>
      </c>
      <c r="P7" s="27" t="s">
        <v>185</v>
      </c>
      <c r="Q7" s="39">
        <f>SUM($L7:$L8)/Q$5</f>
        <v>1015000</v>
      </c>
      <c r="R7" s="39">
        <f>SUM($L7:$L9)/R$5</f>
        <v>910000</v>
      </c>
      <c r="S7" s="39">
        <f>SUM($L7:$L10)/S$5</f>
        <v>822500</v>
      </c>
      <c r="T7" s="39">
        <f>SUM($L7:$L11)/T$5</f>
        <v>756000</v>
      </c>
      <c r="U7" s="39">
        <f>SUM($L7:$L12)/U$5</f>
        <v>700000</v>
      </c>
      <c r="V7" s="39">
        <f>SUM($L7:$L13)/V$5</f>
        <v>650000</v>
      </c>
      <c r="W7" s="39">
        <f>SUM($L7:$L14)/W$5</f>
        <v>595000</v>
      </c>
      <c r="X7" s="39">
        <f>SUM($L7:$L15)/X$5</f>
        <v>544444.4444444445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90</v>
      </c>
      <c r="B8" s="57">
        <v>69</v>
      </c>
      <c r="C8" s="57">
        <v>31</v>
      </c>
      <c r="D8" s="57" t="s">
        <v>235</v>
      </c>
      <c r="E8" s="57">
        <v>3</v>
      </c>
      <c r="F8" s="161">
        <f t="shared" si="5"/>
        <v>8</v>
      </c>
      <c r="G8" s="154">
        <f t="shared" si="0"/>
        <v>420000</v>
      </c>
      <c r="H8" s="154">
        <f t="shared" si="6"/>
        <v>910000</v>
      </c>
      <c r="I8" s="66">
        <f t="shared" si="7"/>
        <v>1330000</v>
      </c>
      <c r="J8" s="32"/>
      <c r="K8" s="72">
        <v>0.13</v>
      </c>
      <c r="L8" s="159">
        <f t="shared" si="1"/>
        <v>910000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910000</v>
      </c>
      <c r="P8" s="27" t="s">
        <v>149</v>
      </c>
      <c r="Q8" s="39">
        <f t="shared" ref="Q8:Q29" si="9">SUM($L8:$L9)/Q$5</f>
        <v>805000</v>
      </c>
      <c r="R8" s="39">
        <f t="shared" ref="R8:R29" si="10">SUM($L8:$L10)/R$5</f>
        <v>723333.33333333337</v>
      </c>
      <c r="S8" s="39">
        <f t="shared" ref="S8:S29" si="11">SUM($L8:$L11)/S$5</f>
        <v>665000</v>
      </c>
      <c r="T8" s="39">
        <f t="shared" ref="T8:T29" si="12">SUM($L8:$L12)/T$5</f>
        <v>616000</v>
      </c>
      <c r="U8" s="39">
        <f t="shared" ref="U8:U29" si="13">SUM($L8:$L13)/U$5</f>
        <v>571666.66666666663</v>
      </c>
      <c r="V8" s="39">
        <f t="shared" ref="V8:V29" si="14">SUM($L8:$L14)/V$5</f>
        <v>520000</v>
      </c>
      <c r="W8" s="39">
        <f t="shared" ref="W8:W29" si="15">SUM($L8:$L15)/W$5</f>
        <v>472500</v>
      </c>
      <c r="X8" s="39">
        <f t="shared" ref="X8:X29" si="16">SUM($L8:$L16)/X$5</f>
        <v>427777.77777777775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81</v>
      </c>
      <c r="B9" s="57">
        <v>70</v>
      </c>
      <c r="C9" s="57">
        <v>28</v>
      </c>
      <c r="D9" s="57"/>
      <c r="E9" s="57" t="s">
        <v>108</v>
      </c>
      <c r="F9" s="161">
        <f t="shared" si="5"/>
        <v>6.5</v>
      </c>
      <c r="G9" s="154">
        <f t="shared" si="0"/>
        <v>0</v>
      </c>
      <c r="H9" s="154">
        <f t="shared" si="6"/>
        <v>630000</v>
      </c>
      <c r="I9" s="66">
        <f t="shared" si="7"/>
        <v>630000</v>
      </c>
      <c r="J9" s="32"/>
      <c r="K9" s="72">
        <v>0.1</v>
      </c>
      <c r="L9" s="159">
        <f t="shared" si="1"/>
        <v>700000</v>
      </c>
      <c r="M9" s="217">
        <v>7</v>
      </c>
      <c r="N9" s="217">
        <f t="shared" ref="N9:N29" si="25">IF(E9=0,0,IF(E9=E8,VLOOKUP(E9,Z:AH,VLOOKUP(E9,P:Y,10,0),0),IF(P9=E9,VLOOKUP(E9,Z:AH,VLOOKUP(E9,P:Y,10,0),0),M9)))</f>
        <v>6.5</v>
      </c>
      <c r="O9" s="217">
        <f t="shared" si="3"/>
        <v>630000</v>
      </c>
      <c r="P9" s="27" t="s">
        <v>108</v>
      </c>
      <c r="Q9" s="39">
        <f t="shared" si="9"/>
        <v>630000</v>
      </c>
      <c r="R9" s="39">
        <f t="shared" si="10"/>
        <v>583333.33333333337</v>
      </c>
      <c r="S9" s="39">
        <f t="shared" si="11"/>
        <v>542500</v>
      </c>
      <c r="T9" s="39">
        <f t="shared" si="12"/>
        <v>504000</v>
      </c>
      <c r="U9" s="39">
        <f t="shared" si="13"/>
        <v>455000</v>
      </c>
      <c r="V9" s="39">
        <f t="shared" si="14"/>
        <v>410000</v>
      </c>
      <c r="W9" s="39">
        <f t="shared" si="15"/>
        <v>367500</v>
      </c>
      <c r="X9" s="39">
        <f t="shared" si="16"/>
        <v>334444.44444444444</v>
      </c>
      <c r="Y9" s="217">
        <f t="shared" si="4"/>
        <v>2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80</v>
      </c>
      <c r="B10" s="57">
        <v>70</v>
      </c>
      <c r="C10" s="57">
        <v>32</v>
      </c>
      <c r="D10" s="57"/>
      <c r="E10" s="57" t="s">
        <v>108</v>
      </c>
      <c r="F10" s="161">
        <f t="shared" si="5"/>
        <v>6.5</v>
      </c>
      <c r="G10" s="154">
        <f t="shared" si="0"/>
        <v>0</v>
      </c>
      <c r="H10" s="154">
        <f t="shared" si="6"/>
        <v>630000</v>
      </c>
      <c r="I10" s="66">
        <f t="shared" si="7"/>
        <v>630000</v>
      </c>
      <c r="J10" s="32"/>
      <c r="K10" s="72">
        <v>0.08</v>
      </c>
      <c r="L10" s="159">
        <f t="shared" si="1"/>
        <v>560000</v>
      </c>
      <c r="M10" s="217">
        <v>6</v>
      </c>
      <c r="N10" s="217">
        <f t="shared" si="25"/>
        <v>6.5</v>
      </c>
      <c r="O10" s="217">
        <f t="shared" si="3"/>
        <v>630000</v>
      </c>
      <c r="P10" s="27" t="s">
        <v>112</v>
      </c>
      <c r="Q10" s="39">
        <f t="shared" si="9"/>
        <v>525000</v>
      </c>
      <c r="R10" s="39">
        <f t="shared" si="10"/>
        <v>490000</v>
      </c>
      <c r="S10" s="39">
        <f t="shared" si="11"/>
        <v>455000</v>
      </c>
      <c r="T10" s="39">
        <f t="shared" si="12"/>
        <v>406000</v>
      </c>
      <c r="U10" s="39">
        <f t="shared" si="13"/>
        <v>361666.66666666669</v>
      </c>
      <c r="V10" s="39">
        <f t="shared" si="14"/>
        <v>320000</v>
      </c>
      <c r="W10" s="39">
        <f t="shared" si="15"/>
        <v>288750</v>
      </c>
      <c r="X10" s="39">
        <f t="shared" si="16"/>
        <v>264444.44444444444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95</v>
      </c>
      <c r="B11" s="57">
        <v>71</v>
      </c>
      <c r="C11" s="57">
        <v>31</v>
      </c>
      <c r="D11" s="57"/>
      <c r="E11" s="57" t="s">
        <v>152</v>
      </c>
      <c r="F11" s="161">
        <f t="shared" si="5"/>
        <v>4.5</v>
      </c>
      <c r="G11" s="154">
        <f t="shared" si="0"/>
        <v>0</v>
      </c>
      <c r="H11" s="154">
        <f t="shared" si="6"/>
        <v>455000</v>
      </c>
      <c r="I11" s="66">
        <f t="shared" si="7"/>
        <v>455000</v>
      </c>
      <c r="J11" s="32"/>
      <c r="K11" s="72">
        <v>7.0000000000000007E-2</v>
      </c>
      <c r="L11" s="159">
        <f t="shared" si="1"/>
        <v>490000.00000000006</v>
      </c>
      <c r="M11" s="217">
        <v>5</v>
      </c>
      <c r="N11" s="217">
        <f t="shared" si="25"/>
        <v>4.5</v>
      </c>
      <c r="O11" s="217">
        <f t="shared" si="3"/>
        <v>455000</v>
      </c>
      <c r="P11" s="27" t="s">
        <v>152</v>
      </c>
      <c r="Q11" s="39">
        <f t="shared" si="9"/>
        <v>455000</v>
      </c>
      <c r="R11" s="39">
        <f t="shared" si="10"/>
        <v>420000</v>
      </c>
      <c r="S11" s="39">
        <f t="shared" si="11"/>
        <v>367500</v>
      </c>
      <c r="T11" s="39">
        <f t="shared" si="12"/>
        <v>322000</v>
      </c>
      <c r="U11" s="39">
        <f t="shared" si="13"/>
        <v>280000</v>
      </c>
      <c r="V11" s="39">
        <f t="shared" si="14"/>
        <v>250000</v>
      </c>
      <c r="W11" s="39">
        <f t="shared" si="15"/>
        <v>227500</v>
      </c>
      <c r="X11" s="39">
        <f t="shared" si="16"/>
        <v>210000</v>
      </c>
      <c r="Y11" s="217">
        <f t="shared" si="4"/>
        <v>2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82</v>
      </c>
      <c r="B12" s="57">
        <v>71</v>
      </c>
      <c r="C12" s="57">
        <v>32</v>
      </c>
      <c r="D12" s="57"/>
      <c r="E12" s="57" t="s">
        <v>152</v>
      </c>
      <c r="F12" s="161">
        <f t="shared" si="5"/>
        <v>4.5</v>
      </c>
      <c r="G12" s="154">
        <f t="shared" si="0"/>
        <v>0</v>
      </c>
      <c r="H12" s="154">
        <f t="shared" si="6"/>
        <v>455000</v>
      </c>
      <c r="I12" s="66">
        <f t="shared" si="7"/>
        <v>455000</v>
      </c>
      <c r="J12" s="32"/>
      <c r="K12" s="72">
        <v>0.06</v>
      </c>
      <c r="L12" s="159">
        <f t="shared" si="1"/>
        <v>420000</v>
      </c>
      <c r="M12" s="217">
        <v>4</v>
      </c>
      <c r="N12" s="217">
        <f t="shared" si="25"/>
        <v>4.5</v>
      </c>
      <c r="O12" s="217">
        <f t="shared" si="3"/>
        <v>455000</v>
      </c>
      <c r="P12" s="27" t="s">
        <v>156</v>
      </c>
      <c r="Q12" s="39">
        <f t="shared" si="9"/>
        <v>385000</v>
      </c>
      <c r="R12" s="39">
        <f t="shared" si="10"/>
        <v>326666.66666666669</v>
      </c>
      <c r="S12" s="39">
        <f t="shared" si="11"/>
        <v>280000</v>
      </c>
      <c r="T12" s="39">
        <f t="shared" si="12"/>
        <v>238000</v>
      </c>
      <c r="U12" s="39">
        <f t="shared" si="13"/>
        <v>210000</v>
      </c>
      <c r="V12" s="39">
        <f t="shared" si="14"/>
        <v>190000</v>
      </c>
      <c r="W12" s="39">
        <f t="shared" si="15"/>
        <v>175000</v>
      </c>
      <c r="X12" s="39">
        <f t="shared" si="16"/>
        <v>163333.33333333334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85</v>
      </c>
      <c r="B13" s="57">
        <v>72</v>
      </c>
      <c r="C13" s="57">
        <v>34</v>
      </c>
      <c r="D13" s="57"/>
      <c r="E13" s="57" t="s">
        <v>194</v>
      </c>
      <c r="F13" s="161">
        <f t="shared" si="5"/>
        <v>2.5</v>
      </c>
      <c r="G13" s="154">
        <f t="shared" si="0"/>
        <v>0</v>
      </c>
      <c r="H13" s="154">
        <f t="shared" si="6"/>
        <v>280000</v>
      </c>
      <c r="I13" s="66">
        <f t="shared" si="7"/>
        <v>280000</v>
      </c>
      <c r="J13" s="32"/>
      <c r="K13" s="72">
        <v>0.05</v>
      </c>
      <c r="L13" s="159">
        <f t="shared" si="1"/>
        <v>350000</v>
      </c>
      <c r="M13" s="217">
        <v>3</v>
      </c>
      <c r="N13" s="217">
        <f t="shared" si="25"/>
        <v>2.5</v>
      </c>
      <c r="O13" s="217">
        <f t="shared" si="3"/>
        <v>280000</v>
      </c>
      <c r="P13" s="27" t="s">
        <v>194</v>
      </c>
      <c r="Q13" s="39">
        <f t="shared" si="9"/>
        <v>280000</v>
      </c>
      <c r="R13" s="39">
        <f t="shared" si="10"/>
        <v>233333.33333333334</v>
      </c>
      <c r="S13" s="39">
        <f t="shared" si="11"/>
        <v>192500</v>
      </c>
      <c r="T13" s="39">
        <f t="shared" si="12"/>
        <v>168000</v>
      </c>
      <c r="U13" s="39">
        <f t="shared" si="13"/>
        <v>151666.66666666666</v>
      </c>
      <c r="V13" s="39">
        <f t="shared" si="14"/>
        <v>140000</v>
      </c>
      <c r="W13" s="39">
        <f t="shared" si="15"/>
        <v>131250</v>
      </c>
      <c r="X13" s="39">
        <f t="shared" si="16"/>
        <v>124444.44444444444</v>
      </c>
      <c r="Y13" s="217">
        <f t="shared" si="4"/>
        <v>2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97</v>
      </c>
      <c r="B14" s="57">
        <v>72</v>
      </c>
      <c r="C14" s="57">
        <v>36</v>
      </c>
      <c r="D14" s="57"/>
      <c r="E14" s="57" t="s">
        <v>194</v>
      </c>
      <c r="F14" s="161">
        <f t="shared" si="5"/>
        <v>2.5</v>
      </c>
      <c r="G14" s="154">
        <f t="shared" si="0"/>
        <v>0</v>
      </c>
      <c r="H14" s="154">
        <f>O14</f>
        <v>280000</v>
      </c>
      <c r="I14" s="66">
        <f t="shared" si="7"/>
        <v>280000</v>
      </c>
      <c r="J14" s="32"/>
      <c r="K14" s="72">
        <v>0.03</v>
      </c>
      <c r="L14" s="159">
        <f t="shared" si="1"/>
        <v>210000</v>
      </c>
      <c r="M14" s="217">
        <v>2</v>
      </c>
      <c r="N14" s="217">
        <f t="shared" si="25"/>
        <v>2.5</v>
      </c>
      <c r="O14" s="217">
        <f t="shared" si="3"/>
        <v>280000</v>
      </c>
      <c r="P14" s="27" t="s">
        <v>157</v>
      </c>
      <c r="Q14" s="39">
        <f t="shared" si="9"/>
        <v>175000</v>
      </c>
      <c r="R14" s="39">
        <f t="shared" si="10"/>
        <v>140000</v>
      </c>
      <c r="S14" s="39">
        <f t="shared" si="11"/>
        <v>122500</v>
      </c>
      <c r="T14" s="39">
        <f t="shared" si="12"/>
        <v>112000</v>
      </c>
      <c r="U14" s="39">
        <f t="shared" si="13"/>
        <v>105000</v>
      </c>
      <c r="V14" s="39">
        <f t="shared" si="14"/>
        <v>100000</v>
      </c>
      <c r="W14" s="39">
        <f t="shared" si="15"/>
        <v>96250</v>
      </c>
      <c r="X14" s="39">
        <f t="shared" si="16"/>
        <v>93333.333333333328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79</v>
      </c>
      <c r="B15" s="57">
        <v>74</v>
      </c>
      <c r="C15" s="57">
        <v>33</v>
      </c>
      <c r="D15" s="57"/>
      <c r="E15" s="57" t="s">
        <v>113</v>
      </c>
      <c r="F15" s="161">
        <f t="shared" si="5"/>
        <v>0.33333333333333331</v>
      </c>
      <c r="G15" s="154">
        <f t="shared" si="0"/>
        <v>0</v>
      </c>
      <c r="H15" s="154">
        <f t="shared" si="6"/>
        <v>93333.333333333328</v>
      </c>
      <c r="I15" s="66">
        <f t="shared" si="7"/>
        <v>93333.333333333328</v>
      </c>
      <c r="J15" s="32"/>
      <c r="K15" s="72">
        <v>0.02</v>
      </c>
      <c r="L15" s="159">
        <f t="shared" si="1"/>
        <v>140000</v>
      </c>
      <c r="M15" s="217">
        <v>1</v>
      </c>
      <c r="N15" s="217">
        <f t="shared" si="25"/>
        <v>0.33333333333333331</v>
      </c>
      <c r="O15" s="217">
        <f t="shared" si="3"/>
        <v>93333.333333333328</v>
      </c>
      <c r="P15" s="27" t="s">
        <v>113</v>
      </c>
      <c r="Q15" s="39">
        <f t="shared" si="9"/>
        <v>105000</v>
      </c>
      <c r="R15" s="39">
        <f t="shared" si="10"/>
        <v>93333.333333333328</v>
      </c>
      <c r="S15" s="39">
        <f t="shared" si="11"/>
        <v>87500</v>
      </c>
      <c r="T15" s="39">
        <f t="shared" si="12"/>
        <v>84000</v>
      </c>
      <c r="U15" s="39">
        <f t="shared" si="13"/>
        <v>81666.666666666672</v>
      </c>
      <c r="V15" s="39">
        <f t="shared" si="14"/>
        <v>80000</v>
      </c>
      <c r="W15" s="39">
        <f t="shared" si="15"/>
        <v>78750</v>
      </c>
      <c r="X15" s="39">
        <f t="shared" si="16"/>
        <v>77777.777777777781</v>
      </c>
      <c r="Y15" s="217">
        <f t="shared" si="4"/>
        <v>3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94</v>
      </c>
      <c r="B16" s="57">
        <v>74</v>
      </c>
      <c r="C16" s="57">
        <v>33</v>
      </c>
      <c r="D16" s="57"/>
      <c r="E16" s="57" t="s">
        <v>113</v>
      </c>
      <c r="F16" s="161">
        <f t="shared" si="5"/>
        <v>0.33333333333333331</v>
      </c>
      <c r="G16" s="154">
        <f t="shared" si="0"/>
        <v>0</v>
      </c>
      <c r="H16" s="154">
        <f t="shared" si="6"/>
        <v>93333.333333333328</v>
      </c>
      <c r="I16" s="66">
        <f t="shared" si="7"/>
        <v>93333.333333333328</v>
      </c>
      <c r="J16" s="32"/>
      <c r="K16" s="72">
        <v>0.01</v>
      </c>
      <c r="L16" s="159">
        <f t="shared" si="1"/>
        <v>70000</v>
      </c>
      <c r="M16" s="217">
        <v>0</v>
      </c>
      <c r="N16" s="217">
        <f t="shared" si="25"/>
        <v>0.33333333333333331</v>
      </c>
      <c r="O16" s="217">
        <f t="shared" si="3"/>
        <v>93333.333333333328</v>
      </c>
      <c r="P16" s="27" t="s">
        <v>195</v>
      </c>
      <c r="Q16" s="39">
        <f t="shared" si="9"/>
        <v>70000</v>
      </c>
      <c r="R16" s="39">
        <f t="shared" si="10"/>
        <v>70000</v>
      </c>
      <c r="S16" s="39">
        <f t="shared" si="11"/>
        <v>70000</v>
      </c>
      <c r="T16" s="39">
        <f t="shared" si="12"/>
        <v>70000</v>
      </c>
      <c r="U16" s="39">
        <f t="shared" si="13"/>
        <v>70000</v>
      </c>
      <c r="V16" s="39">
        <f t="shared" si="14"/>
        <v>70000</v>
      </c>
      <c r="W16" s="39">
        <f t="shared" si="15"/>
        <v>70000</v>
      </c>
      <c r="X16" s="39">
        <f t="shared" si="16"/>
        <v>70000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75</v>
      </c>
      <c r="B17" s="57">
        <v>74</v>
      </c>
      <c r="C17" s="57">
        <v>30</v>
      </c>
      <c r="D17" s="57"/>
      <c r="E17" s="57" t="s">
        <v>113</v>
      </c>
      <c r="F17" s="161">
        <f t="shared" si="5"/>
        <v>0.33333333333333331</v>
      </c>
      <c r="G17" s="154">
        <f t="shared" si="0"/>
        <v>0</v>
      </c>
      <c r="H17" s="154">
        <f t="shared" si="6"/>
        <v>93333.333333333328</v>
      </c>
      <c r="I17" s="66">
        <f t="shared" si="7"/>
        <v>93333.333333333328</v>
      </c>
      <c r="J17" s="32"/>
      <c r="K17" s="72">
        <v>0.01</v>
      </c>
      <c r="L17" s="159">
        <f t="shared" si="1"/>
        <v>70000</v>
      </c>
      <c r="M17" s="217">
        <v>0</v>
      </c>
      <c r="N17" s="217">
        <f t="shared" si="25"/>
        <v>0.33333333333333331</v>
      </c>
      <c r="O17" s="217">
        <f t="shared" si="3"/>
        <v>93333.333333333328</v>
      </c>
      <c r="P17" s="27" t="s">
        <v>196</v>
      </c>
      <c r="Q17" s="39">
        <f t="shared" si="9"/>
        <v>70000</v>
      </c>
      <c r="R17" s="39">
        <f t="shared" si="10"/>
        <v>70000</v>
      </c>
      <c r="S17" s="39">
        <f t="shared" si="11"/>
        <v>70000</v>
      </c>
      <c r="T17" s="39">
        <f t="shared" si="12"/>
        <v>70000</v>
      </c>
      <c r="U17" s="39">
        <f t="shared" si="13"/>
        <v>70000</v>
      </c>
      <c r="V17" s="39">
        <f t="shared" si="14"/>
        <v>70000</v>
      </c>
      <c r="W17" s="39">
        <f t="shared" si="15"/>
        <v>70000</v>
      </c>
      <c r="X17" s="39">
        <f t="shared" si="16"/>
        <v>70000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78</v>
      </c>
      <c r="B18" s="57">
        <v>75</v>
      </c>
      <c r="C18" s="57">
        <v>32</v>
      </c>
      <c r="D18" s="57"/>
      <c r="E18" s="57">
        <v>13</v>
      </c>
      <c r="F18" s="161">
        <f t="shared" si="5"/>
        <v>0</v>
      </c>
      <c r="G18" s="154">
        <f t="shared" si="0"/>
        <v>0</v>
      </c>
      <c r="H18" s="154">
        <f t="shared" si="6"/>
        <v>70000</v>
      </c>
      <c r="I18" s="66">
        <f t="shared" si="7"/>
        <v>70000</v>
      </c>
      <c r="J18" s="32"/>
      <c r="K18" s="72">
        <v>0.01</v>
      </c>
      <c r="L18" s="159">
        <f t="shared" si="1"/>
        <v>70000</v>
      </c>
      <c r="M18" s="217">
        <v>0</v>
      </c>
      <c r="N18" s="217">
        <f t="shared" si="25"/>
        <v>0</v>
      </c>
      <c r="O18" s="217">
        <f t="shared" si="3"/>
        <v>70000</v>
      </c>
      <c r="P18" s="27" t="s">
        <v>197</v>
      </c>
      <c r="Q18" s="39">
        <f t="shared" si="9"/>
        <v>70000</v>
      </c>
      <c r="R18" s="39">
        <f t="shared" si="10"/>
        <v>70000</v>
      </c>
      <c r="S18" s="39">
        <f t="shared" si="11"/>
        <v>70000</v>
      </c>
      <c r="T18" s="39">
        <f t="shared" si="12"/>
        <v>70000</v>
      </c>
      <c r="U18" s="39">
        <f t="shared" si="13"/>
        <v>70000</v>
      </c>
      <c r="V18" s="39">
        <f t="shared" si="14"/>
        <v>70000</v>
      </c>
      <c r="W18" s="39">
        <f t="shared" si="15"/>
        <v>70000</v>
      </c>
      <c r="X18" s="39">
        <f t="shared" si="16"/>
        <v>70000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74</v>
      </c>
      <c r="B19" s="57">
        <v>77</v>
      </c>
      <c r="C19" s="57">
        <v>40</v>
      </c>
      <c r="D19" s="57"/>
      <c r="E19" s="57">
        <v>14</v>
      </c>
      <c r="F19" s="161">
        <f t="shared" si="5"/>
        <v>0</v>
      </c>
      <c r="G19" s="154">
        <f t="shared" si="0"/>
        <v>0</v>
      </c>
      <c r="H19" s="154">
        <f t="shared" si="6"/>
        <v>70000</v>
      </c>
      <c r="I19" s="66">
        <f t="shared" si="7"/>
        <v>70000</v>
      </c>
      <c r="J19" s="32"/>
      <c r="K19" s="72">
        <v>0.01</v>
      </c>
      <c r="L19" s="159">
        <f t="shared" si="1"/>
        <v>70000</v>
      </c>
      <c r="M19" s="217">
        <v>0</v>
      </c>
      <c r="N19" s="217">
        <f t="shared" si="25"/>
        <v>0</v>
      </c>
      <c r="O19" s="217">
        <f t="shared" si="3"/>
        <v>70000</v>
      </c>
      <c r="P19" s="27" t="s">
        <v>158</v>
      </c>
      <c r="Q19" s="39">
        <f t="shared" si="9"/>
        <v>70000</v>
      </c>
      <c r="R19" s="39">
        <f t="shared" si="10"/>
        <v>70000</v>
      </c>
      <c r="S19" s="39">
        <f t="shared" si="11"/>
        <v>70000</v>
      </c>
      <c r="T19" s="39">
        <f t="shared" si="12"/>
        <v>70000</v>
      </c>
      <c r="U19" s="39">
        <f t="shared" si="13"/>
        <v>70000</v>
      </c>
      <c r="V19" s="39">
        <f t="shared" si="14"/>
        <v>70000</v>
      </c>
      <c r="W19" s="39">
        <f t="shared" si="15"/>
        <v>70000</v>
      </c>
      <c r="X19" s="39">
        <f t="shared" si="16"/>
        <v>70000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73</v>
      </c>
      <c r="B20" s="57">
        <v>81</v>
      </c>
      <c r="C20" s="57">
        <v>42</v>
      </c>
      <c r="D20" s="57"/>
      <c r="E20" s="57">
        <v>15</v>
      </c>
      <c r="F20" s="161">
        <f t="shared" si="5"/>
        <v>0</v>
      </c>
      <c r="G20" s="154">
        <f t="shared" si="0"/>
        <v>0</v>
      </c>
      <c r="H20" s="154">
        <f t="shared" si="6"/>
        <v>70000</v>
      </c>
      <c r="I20" s="66">
        <f t="shared" si="7"/>
        <v>70000</v>
      </c>
      <c r="J20" s="32"/>
      <c r="K20" s="72">
        <v>0.01</v>
      </c>
      <c r="L20" s="159">
        <f t="shared" si="1"/>
        <v>70000</v>
      </c>
      <c r="M20" s="217">
        <v>0</v>
      </c>
      <c r="N20" s="217">
        <f t="shared" si="25"/>
        <v>0</v>
      </c>
      <c r="O20" s="217">
        <f t="shared" si="3"/>
        <v>70000</v>
      </c>
      <c r="P20" s="27" t="s">
        <v>198</v>
      </c>
      <c r="Q20" s="39">
        <f t="shared" si="9"/>
        <v>70000</v>
      </c>
      <c r="R20" s="39">
        <f t="shared" si="10"/>
        <v>70000</v>
      </c>
      <c r="S20" s="39">
        <f t="shared" si="11"/>
        <v>70000</v>
      </c>
      <c r="T20" s="39">
        <f t="shared" si="12"/>
        <v>70000</v>
      </c>
      <c r="U20" s="39">
        <f t="shared" si="13"/>
        <v>70000</v>
      </c>
      <c r="V20" s="39">
        <f t="shared" si="14"/>
        <v>70000</v>
      </c>
      <c r="W20" s="39">
        <f t="shared" si="15"/>
        <v>70000</v>
      </c>
      <c r="X20" s="39">
        <f t="shared" si="16"/>
        <v>70000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89</v>
      </c>
      <c r="B21" s="57">
        <v>82</v>
      </c>
      <c r="C21" s="57">
        <v>33</v>
      </c>
      <c r="D21" s="57"/>
      <c r="E21" s="57">
        <v>16</v>
      </c>
      <c r="F21" s="161">
        <f t="shared" si="5"/>
        <v>0</v>
      </c>
      <c r="G21" s="154">
        <f t="shared" si="0"/>
        <v>0</v>
      </c>
      <c r="H21" s="154">
        <f t="shared" si="6"/>
        <v>70000</v>
      </c>
      <c r="I21" s="66">
        <f t="shared" si="7"/>
        <v>70000</v>
      </c>
      <c r="J21" s="32"/>
      <c r="K21" s="72">
        <v>0.01</v>
      </c>
      <c r="L21" s="159">
        <f t="shared" si="1"/>
        <v>70000</v>
      </c>
      <c r="M21" s="217">
        <v>0</v>
      </c>
      <c r="N21" s="217">
        <f t="shared" si="25"/>
        <v>0</v>
      </c>
      <c r="O21" s="217">
        <f t="shared" si="3"/>
        <v>70000</v>
      </c>
      <c r="P21" s="27" t="s">
        <v>186</v>
      </c>
      <c r="Q21" s="39">
        <f t="shared" si="9"/>
        <v>70000</v>
      </c>
      <c r="R21" s="39">
        <f t="shared" si="10"/>
        <v>70000</v>
      </c>
      <c r="S21" s="39">
        <f t="shared" si="11"/>
        <v>70000</v>
      </c>
      <c r="T21" s="39">
        <f t="shared" si="12"/>
        <v>70000</v>
      </c>
      <c r="U21" s="39">
        <f t="shared" si="13"/>
        <v>70000</v>
      </c>
      <c r="V21" s="39">
        <f t="shared" si="14"/>
        <v>70000</v>
      </c>
      <c r="W21" s="39">
        <f t="shared" si="15"/>
        <v>70000</v>
      </c>
      <c r="X21" s="39">
        <f t="shared" si="16"/>
        <v>70000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77</v>
      </c>
      <c r="B22" s="57">
        <v>85</v>
      </c>
      <c r="C22" s="57">
        <v>39</v>
      </c>
      <c r="D22" s="57"/>
      <c r="E22" s="57">
        <v>17</v>
      </c>
      <c r="F22" s="161">
        <f t="shared" si="5"/>
        <v>0</v>
      </c>
      <c r="G22" s="154">
        <f t="shared" si="0"/>
        <v>0</v>
      </c>
      <c r="H22" s="154">
        <f t="shared" si="6"/>
        <v>70000</v>
      </c>
      <c r="I22" s="66">
        <f t="shared" si="7"/>
        <v>70000</v>
      </c>
      <c r="J22" s="32"/>
      <c r="K22" s="72">
        <v>0.01</v>
      </c>
      <c r="L22" s="159">
        <f t="shared" si="1"/>
        <v>70000</v>
      </c>
      <c r="M22" s="217">
        <v>0</v>
      </c>
      <c r="N22" s="217">
        <f t="shared" si="25"/>
        <v>0</v>
      </c>
      <c r="O22" s="217">
        <f t="shared" si="3"/>
        <v>70000</v>
      </c>
      <c r="P22" s="27" t="s">
        <v>199</v>
      </c>
      <c r="Q22" s="39">
        <f t="shared" si="9"/>
        <v>70000</v>
      </c>
      <c r="R22" s="39">
        <f t="shared" si="10"/>
        <v>70000</v>
      </c>
      <c r="S22" s="39">
        <f t="shared" si="11"/>
        <v>70000</v>
      </c>
      <c r="T22" s="39">
        <f t="shared" si="12"/>
        <v>70000</v>
      </c>
      <c r="U22" s="39">
        <f t="shared" si="13"/>
        <v>70000</v>
      </c>
      <c r="V22" s="39">
        <f t="shared" si="14"/>
        <v>70000</v>
      </c>
      <c r="W22" s="39">
        <f t="shared" si="15"/>
        <v>70000</v>
      </c>
      <c r="X22" s="39">
        <f t="shared" si="16"/>
        <v>62222.222222222219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57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70000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70000</v>
      </c>
      <c r="R23" s="39">
        <f t="shared" si="10"/>
        <v>70000</v>
      </c>
      <c r="S23" s="39">
        <f t="shared" si="11"/>
        <v>70000</v>
      </c>
      <c r="T23" s="39">
        <f t="shared" si="12"/>
        <v>70000</v>
      </c>
      <c r="U23" s="39">
        <f t="shared" si="13"/>
        <v>70000</v>
      </c>
      <c r="V23" s="39">
        <f t="shared" si="14"/>
        <v>70000</v>
      </c>
      <c r="W23" s="39">
        <f t="shared" si="15"/>
        <v>61250</v>
      </c>
      <c r="X23" s="39">
        <f t="shared" si="16"/>
        <v>54444.444444444445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70000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70000</v>
      </c>
      <c r="R24" s="39">
        <f t="shared" si="10"/>
        <v>70000</v>
      </c>
      <c r="S24" s="39">
        <f t="shared" si="11"/>
        <v>70000</v>
      </c>
      <c r="T24" s="39">
        <f t="shared" si="12"/>
        <v>70000</v>
      </c>
      <c r="U24" s="39">
        <f t="shared" si="13"/>
        <v>70000</v>
      </c>
      <c r="V24" s="39">
        <f t="shared" si="14"/>
        <v>60000</v>
      </c>
      <c r="W24" s="39">
        <f t="shared" si="15"/>
        <v>52500</v>
      </c>
      <c r="X24" s="39">
        <f t="shared" si="16"/>
        <v>46666.666666666664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70000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70000</v>
      </c>
      <c r="R25" s="39">
        <f t="shared" si="10"/>
        <v>70000</v>
      </c>
      <c r="S25" s="39">
        <f t="shared" si="11"/>
        <v>70000</v>
      </c>
      <c r="T25" s="39">
        <f t="shared" si="12"/>
        <v>70000</v>
      </c>
      <c r="U25" s="39">
        <f t="shared" si="13"/>
        <v>58333.333333333336</v>
      </c>
      <c r="V25" s="39">
        <f t="shared" si="14"/>
        <v>50000</v>
      </c>
      <c r="W25" s="39">
        <f t="shared" si="15"/>
        <v>43750</v>
      </c>
      <c r="X25" s="39">
        <f t="shared" si="16"/>
        <v>38888.888888888891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70000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70000</v>
      </c>
      <c r="R26" s="39">
        <f t="shared" si="10"/>
        <v>70000</v>
      </c>
      <c r="S26" s="39">
        <f t="shared" si="11"/>
        <v>70000</v>
      </c>
      <c r="T26" s="39">
        <f t="shared" si="12"/>
        <v>56000</v>
      </c>
      <c r="U26" s="39">
        <f t="shared" si="13"/>
        <v>46666.666666666664</v>
      </c>
      <c r="V26" s="39">
        <f t="shared" si="14"/>
        <v>40000</v>
      </c>
      <c r="W26" s="39">
        <f t="shared" si="15"/>
        <v>35000</v>
      </c>
      <c r="X26" s="39">
        <f t="shared" si="16"/>
        <v>31111.111111111109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70000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70000</v>
      </c>
      <c r="R27" s="39">
        <f t="shared" si="10"/>
        <v>70000</v>
      </c>
      <c r="S27" s="39">
        <f t="shared" si="11"/>
        <v>52500</v>
      </c>
      <c r="T27" s="39">
        <f t="shared" si="12"/>
        <v>42000</v>
      </c>
      <c r="U27" s="39">
        <f t="shared" si="13"/>
        <v>35000</v>
      </c>
      <c r="V27" s="39">
        <f t="shared" si="14"/>
        <v>30000</v>
      </c>
      <c r="W27" s="39">
        <f t="shared" si="15"/>
        <v>26250</v>
      </c>
      <c r="X27" s="39">
        <f t="shared" si="16"/>
        <v>23333.333333333332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70000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70000</v>
      </c>
      <c r="R28" s="39">
        <f t="shared" si="10"/>
        <v>46666.666666666664</v>
      </c>
      <c r="S28" s="39">
        <f t="shared" si="11"/>
        <v>35000</v>
      </c>
      <c r="T28" s="39">
        <f t="shared" si="12"/>
        <v>28000</v>
      </c>
      <c r="U28" s="39">
        <f t="shared" si="13"/>
        <v>23333.333333333332</v>
      </c>
      <c r="V28" s="39">
        <f t="shared" si="14"/>
        <v>20000</v>
      </c>
      <c r="W28" s="39">
        <f t="shared" si="15"/>
        <v>17500</v>
      </c>
      <c r="X28" s="39">
        <f t="shared" si="16"/>
        <v>15555.555555555555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70000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35000</v>
      </c>
      <c r="R29" s="39">
        <f t="shared" si="10"/>
        <v>23333.333333333332</v>
      </c>
      <c r="S29" s="39">
        <f t="shared" si="11"/>
        <v>17500</v>
      </c>
      <c r="T29" s="39">
        <f t="shared" si="12"/>
        <v>14000</v>
      </c>
      <c r="U29" s="39">
        <f t="shared" si="13"/>
        <v>11666.666666666666</v>
      </c>
      <c r="V29" s="39">
        <f t="shared" si="14"/>
        <v>10000</v>
      </c>
      <c r="W29" s="39">
        <f t="shared" si="15"/>
        <v>8750</v>
      </c>
      <c r="X29" s="39">
        <f t="shared" si="16"/>
        <v>7777.7777777777774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H104"/>
  <sheetViews>
    <sheetView topLeftCell="A4" workbookViewId="0">
      <selection activeCell="AK23" sqref="AK23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Tourp!D20</f>
        <v>Udenbystur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225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f>Tourp!C19</f>
        <v>5000000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97</v>
      </c>
      <c r="B6" s="57">
        <v>39</v>
      </c>
      <c r="C6" s="57">
        <v>38</v>
      </c>
      <c r="D6" s="57" t="s">
        <v>230</v>
      </c>
      <c r="E6" s="57">
        <v>1</v>
      </c>
      <c r="F6" s="161">
        <f>N6</f>
        <v>12</v>
      </c>
      <c r="G6" s="154">
        <v>100000</v>
      </c>
      <c r="H6" s="154">
        <f>O6</f>
        <v>1000000</v>
      </c>
      <c r="I6" s="66">
        <f>G6+H6</f>
        <v>1100000</v>
      </c>
      <c r="J6" s="32"/>
      <c r="K6" s="72">
        <v>0.2</v>
      </c>
      <c r="L6" s="159">
        <f t="shared" ref="L6:L29" si="0">$K$4*K6</f>
        <v>1000000</v>
      </c>
      <c r="M6" s="217">
        <v>12</v>
      </c>
      <c r="N6" s="217">
        <f t="shared" ref="N6:N7" si="1">IF(E6=0,0,IF(E6=E5,VLOOKUP(E6,Z:AH,VLOOKUP(E6,P:Y,10,0),0),IF(P6=E6,VLOOKUP(E6,Z:AH,VLOOKUP(E6,P:Y,10,0),0),M6)))</f>
        <v>12</v>
      </c>
      <c r="O6" s="217">
        <f t="shared" ref="O6:O25" si="2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3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95</v>
      </c>
      <c r="B7" s="57">
        <v>32</v>
      </c>
      <c r="C7" s="57">
        <v>36</v>
      </c>
      <c r="D7" s="57" t="s">
        <v>231</v>
      </c>
      <c r="E7" s="57">
        <v>2</v>
      </c>
      <c r="F7" s="161">
        <f t="shared" ref="F7:F29" si="4">N7</f>
        <v>10</v>
      </c>
      <c r="G7" s="154">
        <v>300000</v>
      </c>
      <c r="H7" s="154">
        <f t="shared" ref="H7:H29" si="5">O7</f>
        <v>800000</v>
      </c>
      <c r="I7" s="66">
        <f t="shared" ref="I7:I29" si="6">G7+H7</f>
        <v>1100000</v>
      </c>
      <c r="J7" s="32"/>
      <c r="K7" s="72">
        <v>0.16</v>
      </c>
      <c r="L7" s="159">
        <f t="shared" si="0"/>
        <v>800000</v>
      </c>
      <c r="M7" s="217">
        <v>10</v>
      </c>
      <c r="N7" s="217">
        <f t="shared" si="1"/>
        <v>10</v>
      </c>
      <c r="O7" s="217">
        <f t="shared" si="2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3"/>
        <v>0</v>
      </c>
      <c r="Z7" s="217" t="str">
        <f t="shared" ref="Z7:Z29" si="7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88</v>
      </c>
      <c r="B8" s="57">
        <v>31</v>
      </c>
      <c r="C8" s="57">
        <v>35</v>
      </c>
      <c r="D8" s="57"/>
      <c r="E8" s="57">
        <v>3</v>
      </c>
      <c r="F8" s="161">
        <f t="shared" si="4"/>
        <v>8</v>
      </c>
      <c r="G8" s="154">
        <f t="shared" ref="G8:G29" si="8">IF(D8&gt;0,L$12,0)</f>
        <v>0</v>
      </c>
      <c r="H8" s="154">
        <f t="shared" si="5"/>
        <v>650000</v>
      </c>
      <c r="I8" s="66">
        <f t="shared" si="6"/>
        <v>650000</v>
      </c>
      <c r="J8" s="32"/>
      <c r="K8" s="72">
        <v>0.13</v>
      </c>
      <c r="L8" s="159">
        <f t="shared" si="0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2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3"/>
        <v>0</v>
      </c>
      <c r="Z8" s="217" t="str">
        <f t="shared" si="7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90</v>
      </c>
      <c r="B9" s="57">
        <v>30</v>
      </c>
      <c r="C9" s="57">
        <v>39</v>
      </c>
      <c r="D9" s="57" t="s">
        <v>232</v>
      </c>
      <c r="E9" s="57">
        <v>4</v>
      </c>
      <c r="F9" s="161">
        <f t="shared" si="4"/>
        <v>7</v>
      </c>
      <c r="G9" s="154">
        <v>100000</v>
      </c>
      <c r="H9" s="154">
        <f t="shared" si="5"/>
        <v>500000</v>
      </c>
      <c r="I9" s="66">
        <f t="shared" si="6"/>
        <v>600000</v>
      </c>
      <c r="J9" s="32"/>
      <c r="K9" s="72">
        <v>0.1</v>
      </c>
      <c r="L9" s="159">
        <f t="shared" si="0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2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3"/>
        <v>0</v>
      </c>
      <c r="Z9" s="217" t="str">
        <f t="shared" si="7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81</v>
      </c>
      <c r="B10" s="57">
        <v>29</v>
      </c>
      <c r="C10" s="57">
        <v>34</v>
      </c>
      <c r="D10" s="57"/>
      <c r="E10" s="57" t="s">
        <v>112</v>
      </c>
      <c r="F10" s="161">
        <f t="shared" si="4"/>
        <v>5</v>
      </c>
      <c r="G10" s="154">
        <f t="shared" si="8"/>
        <v>0</v>
      </c>
      <c r="H10" s="154">
        <f t="shared" si="5"/>
        <v>350000</v>
      </c>
      <c r="I10" s="66">
        <f t="shared" si="6"/>
        <v>350000</v>
      </c>
      <c r="J10" s="32"/>
      <c r="K10" s="72">
        <v>0.08</v>
      </c>
      <c r="L10" s="159">
        <f t="shared" si="0"/>
        <v>400000</v>
      </c>
      <c r="M10" s="217">
        <v>6</v>
      </c>
      <c r="N10" s="217">
        <f t="shared" si="25"/>
        <v>5</v>
      </c>
      <c r="O10" s="217">
        <f t="shared" si="2"/>
        <v>350000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3"/>
        <v>3</v>
      </c>
      <c r="Z10" s="217" t="str">
        <f t="shared" si="7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93</v>
      </c>
      <c r="B11" s="57">
        <v>29</v>
      </c>
      <c r="C11" s="57">
        <v>36</v>
      </c>
      <c r="D11" s="57"/>
      <c r="E11" s="57" t="s">
        <v>112</v>
      </c>
      <c r="F11" s="161">
        <f t="shared" si="4"/>
        <v>5</v>
      </c>
      <c r="G11" s="154">
        <f t="shared" si="8"/>
        <v>0</v>
      </c>
      <c r="H11" s="154">
        <f t="shared" si="5"/>
        <v>350000</v>
      </c>
      <c r="I11" s="66">
        <f t="shared" si="6"/>
        <v>350000</v>
      </c>
      <c r="J11" s="32"/>
      <c r="K11" s="72">
        <v>7.0000000000000007E-2</v>
      </c>
      <c r="L11" s="159">
        <f t="shared" si="0"/>
        <v>350000.00000000006</v>
      </c>
      <c r="M11" s="217">
        <v>5</v>
      </c>
      <c r="N11" s="217">
        <f t="shared" si="25"/>
        <v>5</v>
      </c>
      <c r="O11" s="217">
        <f t="shared" si="2"/>
        <v>350000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3"/>
        <v>0</v>
      </c>
      <c r="Z11" s="217" t="str">
        <f t="shared" si="7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74</v>
      </c>
      <c r="B12" s="57">
        <v>29</v>
      </c>
      <c r="C12" s="57">
        <v>45</v>
      </c>
      <c r="D12" s="57"/>
      <c r="E12" s="57" t="s">
        <v>112</v>
      </c>
      <c r="F12" s="161">
        <f t="shared" si="4"/>
        <v>5</v>
      </c>
      <c r="G12" s="154">
        <f t="shared" si="8"/>
        <v>0</v>
      </c>
      <c r="H12" s="154">
        <f t="shared" si="5"/>
        <v>350000</v>
      </c>
      <c r="I12" s="66">
        <f t="shared" si="6"/>
        <v>350000</v>
      </c>
      <c r="J12" s="32"/>
      <c r="K12" s="72">
        <v>0.06</v>
      </c>
      <c r="L12" s="159">
        <f t="shared" si="0"/>
        <v>300000</v>
      </c>
      <c r="M12" s="217">
        <v>4</v>
      </c>
      <c r="N12" s="217">
        <f t="shared" si="25"/>
        <v>5</v>
      </c>
      <c r="O12" s="217">
        <f t="shared" si="2"/>
        <v>350000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3"/>
        <v>0</v>
      </c>
      <c r="Z12" s="217" t="str">
        <f t="shared" si="7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76</v>
      </c>
      <c r="B13" s="57">
        <v>28</v>
      </c>
      <c r="C13" s="57">
        <v>43</v>
      </c>
      <c r="D13" s="57"/>
      <c r="E13" s="57" t="s">
        <v>194</v>
      </c>
      <c r="F13" s="161">
        <f t="shared" si="4"/>
        <v>2.5</v>
      </c>
      <c r="G13" s="154">
        <f t="shared" si="8"/>
        <v>0</v>
      </c>
      <c r="H13" s="154">
        <f t="shared" si="5"/>
        <v>200000</v>
      </c>
      <c r="I13" s="66">
        <f t="shared" si="6"/>
        <v>200000</v>
      </c>
      <c r="J13" s="32"/>
      <c r="K13" s="72">
        <v>0.05</v>
      </c>
      <c r="L13" s="159">
        <f t="shared" si="0"/>
        <v>250000</v>
      </c>
      <c r="M13" s="217">
        <v>3</v>
      </c>
      <c r="N13" s="217">
        <f t="shared" si="25"/>
        <v>2.5</v>
      </c>
      <c r="O13" s="217">
        <f t="shared" si="2"/>
        <v>200000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3"/>
        <v>2</v>
      </c>
      <c r="Z13" s="217" t="str">
        <f t="shared" si="7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80</v>
      </c>
      <c r="B14" s="57">
        <v>28</v>
      </c>
      <c r="C14" s="57">
        <v>35</v>
      </c>
      <c r="D14" s="57"/>
      <c r="E14" s="57" t="s">
        <v>194</v>
      </c>
      <c r="F14" s="161">
        <f t="shared" si="4"/>
        <v>2.5</v>
      </c>
      <c r="G14" s="154">
        <f t="shared" si="8"/>
        <v>0</v>
      </c>
      <c r="H14" s="154">
        <f>O14</f>
        <v>200000</v>
      </c>
      <c r="I14" s="66">
        <f t="shared" si="6"/>
        <v>200000</v>
      </c>
      <c r="J14" s="32"/>
      <c r="K14" s="72">
        <v>0.03</v>
      </c>
      <c r="L14" s="159">
        <f t="shared" si="0"/>
        <v>150000</v>
      </c>
      <c r="M14" s="217">
        <v>2</v>
      </c>
      <c r="N14" s="217">
        <f t="shared" si="25"/>
        <v>2.5</v>
      </c>
      <c r="O14" s="217">
        <f t="shared" si="2"/>
        <v>200000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3"/>
        <v>0</v>
      </c>
      <c r="Z14" s="217" t="str">
        <f t="shared" si="7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75</v>
      </c>
      <c r="B15" s="57">
        <v>27</v>
      </c>
      <c r="C15" s="57">
        <v>44</v>
      </c>
      <c r="D15" s="57"/>
      <c r="E15" s="57">
        <v>10</v>
      </c>
      <c r="F15" s="161">
        <f t="shared" si="4"/>
        <v>1</v>
      </c>
      <c r="G15" s="154">
        <f t="shared" si="8"/>
        <v>0</v>
      </c>
      <c r="H15" s="154">
        <f t="shared" si="5"/>
        <v>100000</v>
      </c>
      <c r="I15" s="66">
        <f t="shared" si="6"/>
        <v>100000</v>
      </c>
      <c r="J15" s="32"/>
      <c r="K15" s="72">
        <v>0.02</v>
      </c>
      <c r="L15" s="159">
        <f t="shared" si="0"/>
        <v>100000</v>
      </c>
      <c r="M15" s="217">
        <v>1</v>
      </c>
      <c r="N15" s="217">
        <f t="shared" si="25"/>
        <v>1</v>
      </c>
      <c r="O15" s="217">
        <f t="shared" si="2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3"/>
        <v>0</v>
      </c>
      <c r="Z15" s="217" t="str">
        <f t="shared" si="7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87</v>
      </c>
      <c r="B16" s="57">
        <v>26</v>
      </c>
      <c r="C16" s="57">
        <v>42</v>
      </c>
      <c r="D16" s="57"/>
      <c r="E16" s="57">
        <v>11</v>
      </c>
      <c r="F16" s="161">
        <f t="shared" si="4"/>
        <v>0</v>
      </c>
      <c r="G16" s="154">
        <f t="shared" si="8"/>
        <v>0</v>
      </c>
      <c r="H16" s="154">
        <f t="shared" si="5"/>
        <v>50000</v>
      </c>
      <c r="I16" s="66">
        <f t="shared" si="6"/>
        <v>50000</v>
      </c>
      <c r="J16" s="32"/>
      <c r="K16" s="72">
        <v>0.01</v>
      </c>
      <c r="L16" s="159">
        <f t="shared" si="0"/>
        <v>50000</v>
      </c>
      <c r="M16" s="217">
        <v>0</v>
      </c>
      <c r="N16" s="217">
        <f t="shared" si="25"/>
        <v>0</v>
      </c>
      <c r="O16" s="217">
        <f t="shared" si="2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3"/>
        <v>0</v>
      </c>
      <c r="Z16" s="217" t="str">
        <f t="shared" si="7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94</v>
      </c>
      <c r="B17" s="57">
        <v>24</v>
      </c>
      <c r="C17" s="57">
        <v>36</v>
      </c>
      <c r="D17" s="57"/>
      <c r="E17" s="57">
        <v>12</v>
      </c>
      <c r="F17" s="161">
        <f t="shared" si="4"/>
        <v>0</v>
      </c>
      <c r="G17" s="154">
        <f t="shared" si="8"/>
        <v>0</v>
      </c>
      <c r="H17" s="154">
        <f t="shared" si="5"/>
        <v>50000</v>
      </c>
      <c r="I17" s="66">
        <f t="shared" si="6"/>
        <v>50000</v>
      </c>
      <c r="J17" s="32"/>
      <c r="K17" s="72">
        <v>0.01</v>
      </c>
      <c r="L17" s="159">
        <f t="shared" si="0"/>
        <v>50000</v>
      </c>
      <c r="M17" s="217">
        <v>0</v>
      </c>
      <c r="N17" s="217">
        <f t="shared" si="25"/>
        <v>0</v>
      </c>
      <c r="O17" s="217">
        <f t="shared" si="2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3"/>
        <v>0</v>
      </c>
      <c r="Z17" s="217" t="str">
        <f t="shared" si="7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82</v>
      </c>
      <c r="B18" s="57">
        <v>23</v>
      </c>
      <c r="C18" s="57">
        <v>41</v>
      </c>
      <c r="D18" s="57"/>
      <c r="E18" s="57">
        <v>13</v>
      </c>
      <c r="F18" s="161">
        <f t="shared" si="4"/>
        <v>0</v>
      </c>
      <c r="G18" s="154">
        <f t="shared" si="8"/>
        <v>0</v>
      </c>
      <c r="H18" s="154">
        <f t="shared" si="5"/>
        <v>50000</v>
      </c>
      <c r="I18" s="66">
        <f t="shared" si="6"/>
        <v>50000</v>
      </c>
      <c r="J18" s="32"/>
      <c r="K18" s="72">
        <v>0.01</v>
      </c>
      <c r="L18" s="159">
        <f t="shared" si="0"/>
        <v>50000</v>
      </c>
      <c r="M18" s="217">
        <v>0</v>
      </c>
      <c r="N18" s="217">
        <f t="shared" si="25"/>
        <v>0</v>
      </c>
      <c r="O18" s="217">
        <f t="shared" si="2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3"/>
        <v>0</v>
      </c>
      <c r="Z18" s="217" t="str">
        <f t="shared" si="7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89</v>
      </c>
      <c r="B19" s="57">
        <v>22</v>
      </c>
      <c r="C19" s="57">
        <v>40</v>
      </c>
      <c r="D19" s="57"/>
      <c r="E19" s="57" t="s">
        <v>158</v>
      </c>
      <c r="F19" s="161">
        <f t="shared" si="4"/>
        <v>0</v>
      </c>
      <c r="G19" s="154">
        <f t="shared" si="8"/>
        <v>0</v>
      </c>
      <c r="H19" s="154">
        <f t="shared" si="5"/>
        <v>50000</v>
      </c>
      <c r="I19" s="66">
        <f t="shared" si="6"/>
        <v>50000</v>
      </c>
      <c r="J19" s="32"/>
      <c r="K19" s="72">
        <v>0.01</v>
      </c>
      <c r="L19" s="159">
        <f t="shared" si="0"/>
        <v>50000</v>
      </c>
      <c r="M19" s="217">
        <v>0</v>
      </c>
      <c r="N19" s="217">
        <f t="shared" si="25"/>
        <v>0</v>
      </c>
      <c r="O19" s="217">
        <f t="shared" si="2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3"/>
        <v>2</v>
      </c>
      <c r="Z19" s="217" t="str">
        <f t="shared" si="7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77</v>
      </c>
      <c r="B20" s="57">
        <v>22</v>
      </c>
      <c r="C20" s="57">
        <v>45</v>
      </c>
      <c r="D20" s="57" t="s">
        <v>233</v>
      </c>
      <c r="E20" s="57" t="s">
        <v>158</v>
      </c>
      <c r="F20" s="161">
        <f t="shared" si="4"/>
        <v>0</v>
      </c>
      <c r="G20" s="154">
        <f t="shared" si="8"/>
        <v>300000</v>
      </c>
      <c r="H20" s="154">
        <f t="shared" si="5"/>
        <v>50000</v>
      </c>
      <c r="I20" s="66">
        <f t="shared" si="6"/>
        <v>350000</v>
      </c>
      <c r="J20" s="32"/>
      <c r="K20" s="72">
        <v>0.01</v>
      </c>
      <c r="L20" s="159">
        <f t="shared" si="0"/>
        <v>50000</v>
      </c>
      <c r="M20" s="217">
        <v>0</v>
      </c>
      <c r="N20" s="217">
        <f t="shared" si="25"/>
        <v>0</v>
      </c>
      <c r="O20" s="217">
        <f t="shared" si="2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3"/>
        <v>0</v>
      </c>
      <c r="Z20" s="217" t="str">
        <f t="shared" si="7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79</v>
      </c>
      <c r="B21" s="57">
        <v>21</v>
      </c>
      <c r="C21" s="57">
        <v>41</v>
      </c>
      <c r="D21" s="57"/>
      <c r="E21" s="57">
        <v>16</v>
      </c>
      <c r="F21" s="161">
        <f t="shared" si="4"/>
        <v>0</v>
      </c>
      <c r="G21" s="154">
        <f t="shared" si="8"/>
        <v>0</v>
      </c>
      <c r="H21" s="154">
        <f t="shared" si="5"/>
        <v>50000</v>
      </c>
      <c r="I21" s="66">
        <f t="shared" si="6"/>
        <v>50000</v>
      </c>
      <c r="J21" s="32"/>
      <c r="K21" s="72">
        <v>0.01</v>
      </c>
      <c r="L21" s="159">
        <f t="shared" si="0"/>
        <v>50000</v>
      </c>
      <c r="M21" s="217">
        <v>0</v>
      </c>
      <c r="N21" s="217">
        <f t="shared" si="25"/>
        <v>0</v>
      </c>
      <c r="O21" s="217">
        <f t="shared" si="2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3"/>
        <v>0</v>
      </c>
      <c r="Z21" s="217" t="str">
        <f t="shared" si="7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84</v>
      </c>
      <c r="B22" s="57">
        <v>19</v>
      </c>
      <c r="C22" s="57">
        <v>39</v>
      </c>
      <c r="D22" s="57"/>
      <c r="E22" s="57">
        <v>17</v>
      </c>
      <c r="F22" s="161">
        <f t="shared" si="4"/>
        <v>0</v>
      </c>
      <c r="G22" s="154">
        <f t="shared" si="8"/>
        <v>0</v>
      </c>
      <c r="H22" s="154">
        <f t="shared" si="5"/>
        <v>50000</v>
      </c>
      <c r="I22" s="66">
        <f t="shared" si="6"/>
        <v>50000</v>
      </c>
      <c r="J22" s="32"/>
      <c r="K22" s="72">
        <v>0.01</v>
      </c>
      <c r="L22" s="159">
        <f t="shared" si="0"/>
        <v>50000</v>
      </c>
      <c r="M22" s="217">
        <v>0</v>
      </c>
      <c r="N22" s="217">
        <f t="shared" si="25"/>
        <v>0</v>
      </c>
      <c r="O22" s="217">
        <f t="shared" si="2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3"/>
        <v>0</v>
      </c>
      <c r="Z22" s="217" t="str">
        <f t="shared" si="7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92</v>
      </c>
      <c r="B23" s="57">
        <v>16</v>
      </c>
      <c r="C23" s="57">
        <v>44</v>
      </c>
      <c r="D23" s="57"/>
      <c r="E23" s="57">
        <v>18</v>
      </c>
      <c r="F23" s="161">
        <f t="shared" si="4"/>
        <v>0</v>
      </c>
      <c r="G23" s="154">
        <f t="shared" si="8"/>
        <v>0</v>
      </c>
      <c r="H23" s="154">
        <f t="shared" si="5"/>
        <v>50000</v>
      </c>
      <c r="I23" s="66">
        <f t="shared" si="6"/>
        <v>50000</v>
      </c>
      <c r="J23" s="32"/>
      <c r="K23" s="72">
        <v>0.01</v>
      </c>
      <c r="L23" s="159">
        <f t="shared" si="0"/>
        <v>50000</v>
      </c>
      <c r="M23" s="217">
        <v>0</v>
      </c>
      <c r="N23" s="217">
        <f t="shared" si="25"/>
        <v>0</v>
      </c>
      <c r="O23" s="217">
        <f t="shared" si="2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3"/>
        <v>0</v>
      </c>
      <c r="Z23" s="217" t="str">
        <f t="shared" si="7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4"/>
        <v>0</v>
      </c>
      <c r="G24" s="154">
        <f t="shared" si="8"/>
        <v>0</v>
      </c>
      <c r="H24" s="154">
        <f t="shared" si="5"/>
        <v>0</v>
      </c>
      <c r="I24" s="66">
        <f t="shared" si="6"/>
        <v>0</v>
      </c>
      <c r="J24" s="32"/>
      <c r="K24" s="72">
        <v>0.01</v>
      </c>
      <c r="L24" s="159">
        <f t="shared" si="0"/>
        <v>50000</v>
      </c>
      <c r="M24" s="217">
        <v>0</v>
      </c>
      <c r="N24" s="217">
        <f t="shared" si="25"/>
        <v>0</v>
      </c>
      <c r="O24" s="217">
        <f t="shared" si="2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3"/>
        <v>0</v>
      </c>
      <c r="Z24" s="217" t="str">
        <f t="shared" si="7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4"/>
        <v>0</v>
      </c>
      <c r="G25" s="154">
        <f t="shared" si="8"/>
        <v>0</v>
      </c>
      <c r="H25" s="154">
        <f t="shared" si="5"/>
        <v>0</v>
      </c>
      <c r="I25" s="66">
        <f t="shared" si="6"/>
        <v>0</v>
      </c>
      <c r="J25" s="32"/>
      <c r="K25" s="72">
        <v>0.01</v>
      </c>
      <c r="L25" s="159">
        <f t="shared" si="0"/>
        <v>50000</v>
      </c>
      <c r="M25" s="217">
        <v>0</v>
      </c>
      <c r="N25" s="217">
        <f t="shared" si="25"/>
        <v>0</v>
      </c>
      <c r="O25" s="217">
        <f t="shared" si="2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3"/>
        <v>0</v>
      </c>
      <c r="Z25" s="217" t="str">
        <f t="shared" si="7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4"/>
        <v>0</v>
      </c>
      <c r="G26" s="154">
        <f t="shared" si="8"/>
        <v>0</v>
      </c>
      <c r="H26" s="154">
        <f t="shared" si="5"/>
        <v>0</v>
      </c>
      <c r="I26" s="66">
        <f t="shared" si="6"/>
        <v>0</v>
      </c>
      <c r="J26" s="32"/>
      <c r="K26" s="72">
        <v>0.01</v>
      </c>
      <c r="L26" s="159">
        <f t="shared" si="0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3"/>
        <v>0</v>
      </c>
      <c r="Z26" s="217" t="str">
        <f t="shared" si="7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4"/>
        <v>0</v>
      </c>
      <c r="G27" s="154">
        <f t="shared" si="8"/>
        <v>0</v>
      </c>
      <c r="H27" s="154">
        <f t="shared" si="5"/>
        <v>0</v>
      </c>
      <c r="I27" s="66">
        <f t="shared" si="6"/>
        <v>0</v>
      </c>
      <c r="J27" s="32"/>
      <c r="K27" s="72">
        <v>0.01</v>
      </c>
      <c r="L27" s="159">
        <f t="shared" si="0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3"/>
        <v>0</v>
      </c>
      <c r="Z27" s="217" t="str">
        <f t="shared" si="7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4"/>
        <v>0</v>
      </c>
      <c r="G28" s="154">
        <f t="shared" si="8"/>
        <v>0</v>
      </c>
      <c r="H28" s="154">
        <f t="shared" si="5"/>
        <v>0</v>
      </c>
      <c r="I28" s="66">
        <f t="shared" si="6"/>
        <v>0</v>
      </c>
      <c r="J28" s="32"/>
      <c r="K28" s="72">
        <v>0.01</v>
      </c>
      <c r="L28" s="159">
        <f t="shared" si="0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3"/>
        <v>0</v>
      </c>
      <c r="Z28" s="217" t="str">
        <f t="shared" si="7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4"/>
        <v>0</v>
      </c>
      <c r="G29" s="154">
        <f t="shared" si="8"/>
        <v>0</v>
      </c>
      <c r="H29" s="154">
        <f t="shared" si="5"/>
        <v>0</v>
      </c>
      <c r="I29" s="66">
        <f t="shared" si="6"/>
        <v>0</v>
      </c>
      <c r="J29" s="32"/>
      <c r="K29" s="72">
        <v>0.01</v>
      </c>
      <c r="L29" s="159">
        <f t="shared" si="0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3"/>
        <v>0</v>
      </c>
      <c r="Z29" s="217" t="str">
        <f t="shared" si="7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H104"/>
  <sheetViews>
    <sheetView workbookViewId="0">
      <selection activeCell="AK7" sqref="AK7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Tourp!D19</f>
        <v xml:space="preserve">RBC Canadian Open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220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f>Tourp!C19</f>
        <v>5000000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83</v>
      </c>
      <c r="B6" s="57">
        <v>40</v>
      </c>
      <c r="C6" s="57">
        <v>33</v>
      </c>
      <c r="D6" s="57" t="s">
        <v>228</v>
      </c>
      <c r="E6" s="57">
        <v>1</v>
      </c>
      <c r="F6" s="161">
        <f>N6</f>
        <v>12</v>
      </c>
      <c r="G6" s="154">
        <f t="shared" ref="G6:G29" si="0">IF(D6&gt;0,L$12,0)</f>
        <v>300000</v>
      </c>
      <c r="H6" s="154">
        <f>O6</f>
        <v>1000000</v>
      </c>
      <c r="I6" s="66">
        <f>G6+H6</f>
        <v>1300000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81</v>
      </c>
      <c r="B7" s="57">
        <v>37</v>
      </c>
      <c r="C7" s="57">
        <v>28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74</v>
      </c>
      <c r="B8" s="57">
        <v>35</v>
      </c>
      <c r="C8" s="57">
        <v>40</v>
      </c>
      <c r="D8" s="57"/>
      <c r="E8" s="57" t="s">
        <v>149</v>
      </c>
      <c r="F8" s="161">
        <f t="shared" si="5"/>
        <v>7</v>
      </c>
      <c r="G8" s="154">
        <f t="shared" si="0"/>
        <v>0</v>
      </c>
      <c r="H8" s="154">
        <f t="shared" si="6"/>
        <v>516666.66666666669</v>
      </c>
      <c r="I8" s="66">
        <f t="shared" si="7"/>
        <v>516666.66666666669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</v>
      </c>
      <c r="O8" s="217">
        <f t="shared" si="3"/>
        <v>516666.66666666669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3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92</v>
      </c>
      <c r="B9" s="57">
        <v>35</v>
      </c>
      <c r="C9" s="57">
        <v>37</v>
      </c>
      <c r="D9" s="57"/>
      <c r="E9" s="57" t="s">
        <v>149</v>
      </c>
      <c r="F9" s="161">
        <f t="shared" si="5"/>
        <v>7</v>
      </c>
      <c r="G9" s="154">
        <f t="shared" si="0"/>
        <v>0</v>
      </c>
      <c r="H9" s="154">
        <f t="shared" si="6"/>
        <v>516666.66666666669</v>
      </c>
      <c r="I9" s="66">
        <f t="shared" si="7"/>
        <v>516666.66666666669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516666.66666666669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87</v>
      </c>
      <c r="B10" s="57">
        <v>35</v>
      </c>
      <c r="C10" s="57">
        <v>41</v>
      </c>
      <c r="D10" s="57"/>
      <c r="E10" s="57" t="s">
        <v>149</v>
      </c>
      <c r="F10" s="161">
        <f t="shared" si="5"/>
        <v>7</v>
      </c>
      <c r="G10" s="154">
        <f t="shared" si="0"/>
        <v>0</v>
      </c>
      <c r="H10" s="154">
        <f t="shared" si="6"/>
        <v>516666.66666666669</v>
      </c>
      <c r="I10" s="66">
        <f t="shared" si="7"/>
        <v>516666.66666666669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7</v>
      </c>
      <c r="O10" s="217">
        <f t="shared" si="3"/>
        <v>516666.66666666669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85</v>
      </c>
      <c r="B11" s="57">
        <v>34</v>
      </c>
      <c r="C11" s="57">
        <v>33</v>
      </c>
      <c r="D11" s="57"/>
      <c r="E11" s="57">
        <v>6</v>
      </c>
      <c r="F11" s="161">
        <f t="shared" si="5"/>
        <v>5</v>
      </c>
      <c r="G11" s="154">
        <f t="shared" si="0"/>
        <v>0</v>
      </c>
      <c r="H11" s="154">
        <f t="shared" si="6"/>
        <v>350000.00000000006</v>
      </c>
      <c r="I11" s="66">
        <f t="shared" si="7"/>
        <v>350000.00000000006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5</v>
      </c>
      <c r="O11" s="217">
        <f t="shared" si="3"/>
        <v>350000.00000000006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79</v>
      </c>
      <c r="B12" s="57">
        <v>33</v>
      </c>
      <c r="C12" s="57">
        <v>37</v>
      </c>
      <c r="D12" s="57"/>
      <c r="E12" s="57">
        <v>7</v>
      </c>
      <c r="F12" s="161">
        <f t="shared" si="5"/>
        <v>4</v>
      </c>
      <c r="G12" s="154">
        <f t="shared" si="0"/>
        <v>0</v>
      </c>
      <c r="H12" s="154">
        <f t="shared" si="6"/>
        <v>300000</v>
      </c>
      <c r="I12" s="66">
        <f t="shared" si="7"/>
        <v>300000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89</v>
      </c>
      <c r="B13" s="57">
        <v>32</v>
      </c>
      <c r="C13" s="57">
        <v>32</v>
      </c>
      <c r="D13" s="57"/>
      <c r="E13" s="57" t="s">
        <v>194</v>
      </c>
      <c r="F13" s="161">
        <f t="shared" si="5"/>
        <v>1.5</v>
      </c>
      <c r="G13" s="154">
        <f t="shared" si="0"/>
        <v>0</v>
      </c>
      <c r="H13" s="154">
        <f t="shared" si="6"/>
        <v>137500</v>
      </c>
      <c r="I13" s="66">
        <f t="shared" si="7"/>
        <v>137500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1.5</v>
      </c>
      <c r="O13" s="217">
        <f t="shared" si="3"/>
        <v>137500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4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80</v>
      </c>
      <c r="B14" s="57">
        <v>32</v>
      </c>
      <c r="C14" s="57">
        <v>36</v>
      </c>
      <c r="D14" s="57"/>
      <c r="E14" s="57" t="s">
        <v>194</v>
      </c>
      <c r="F14" s="161">
        <f t="shared" si="5"/>
        <v>1.5</v>
      </c>
      <c r="G14" s="154">
        <f t="shared" si="0"/>
        <v>0</v>
      </c>
      <c r="H14" s="154">
        <f>O14</f>
        <v>137500</v>
      </c>
      <c r="I14" s="66">
        <f t="shared" si="7"/>
        <v>137500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1.5</v>
      </c>
      <c r="O14" s="217">
        <f t="shared" si="3"/>
        <v>137500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76</v>
      </c>
      <c r="B15" s="57">
        <v>32</v>
      </c>
      <c r="C15" s="57">
        <v>40</v>
      </c>
      <c r="D15" s="57"/>
      <c r="E15" s="57" t="s">
        <v>194</v>
      </c>
      <c r="F15" s="161">
        <f t="shared" si="5"/>
        <v>1.5</v>
      </c>
      <c r="G15" s="154">
        <f t="shared" si="0"/>
        <v>0</v>
      </c>
      <c r="H15" s="154">
        <f t="shared" si="6"/>
        <v>137500</v>
      </c>
      <c r="I15" s="66">
        <f t="shared" si="7"/>
        <v>137500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1.5</v>
      </c>
      <c r="O15" s="217">
        <f t="shared" si="3"/>
        <v>137500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90</v>
      </c>
      <c r="B16" s="57">
        <v>32</v>
      </c>
      <c r="C16" s="57">
        <v>36</v>
      </c>
      <c r="D16" s="57"/>
      <c r="E16" s="57" t="s">
        <v>194</v>
      </c>
      <c r="F16" s="161">
        <f t="shared" si="5"/>
        <v>1.5</v>
      </c>
      <c r="G16" s="154">
        <f t="shared" si="0"/>
        <v>0</v>
      </c>
      <c r="H16" s="154">
        <f t="shared" si="6"/>
        <v>137500</v>
      </c>
      <c r="I16" s="66">
        <f t="shared" si="7"/>
        <v>137500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1.5</v>
      </c>
      <c r="O16" s="217">
        <f t="shared" si="3"/>
        <v>137500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75</v>
      </c>
      <c r="B17" s="57">
        <v>31</v>
      </c>
      <c r="C17" s="57">
        <v>37</v>
      </c>
      <c r="D17" s="57"/>
      <c r="E17" s="57" t="s">
        <v>196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2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82</v>
      </c>
      <c r="B18" s="57">
        <v>31</v>
      </c>
      <c r="C18" s="57">
        <v>37</v>
      </c>
      <c r="D18" s="57"/>
      <c r="E18" s="57" t="s">
        <v>196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88</v>
      </c>
      <c r="B19" s="57">
        <v>30</v>
      </c>
      <c r="C19" s="57">
        <v>36</v>
      </c>
      <c r="D19" s="57"/>
      <c r="E19" s="57">
        <v>14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78</v>
      </c>
      <c r="B20" s="57">
        <v>29</v>
      </c>
      <c r="C20" s="57">
        <v>44</v>
      </c>
      <c r="D20" s="57"/>
      <c r="E20" s="57">
        <v>15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77</v>
      </c>
      <c r="B21" s="57">
        <v>25</v>
      </c>
      <c r="C21" s="57">
        <v>41</v>
      </c>
      <c r="D21" s="57"/>
      <c r="E21" s="57" t="s">
        <v>186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2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84</v>
      </c>
      <c r="B22" s="57">
        <v>25</v>
      </c>
      <c r="C22" s="57">
        <v>37</v>
      </c>
      <c r="D22" s="57"/>
      <c r="E22" s="57" t="s">
        <v>186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57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H104"/>
  <sheetViews>
    <sheetView workbookViewId="0">
      <selection activeCell="AJ9" sqref="AJ9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Tourp!D18</f>
        <v>the Memorial Tournament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219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f>Tourp!C18</f>
        <v>5000000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75</v>
      </c>
      <c r="B6" s="189">
        <v>40</v>
      </c>
      <c r="C6" s="57">
        <v>29</v>
      </c>
      <c r="D6" s="57" t="s">
        <v>221</v>
      </c>
      <c r="E6" s="189">
        <v>1</v>
      </c>
      <c r="F6" s="161">
        <f>N6</f>
        <v>12</v>
      </c>
      <c r="G6" s="154">
        <v>100000</v>
      </c>
      <c r="H6" s="154">
        <f>O6</f>
        <v>1000000</v>
      </c>
      <c r="I6" s="66">
        <f>G6+H6</f>
        <v>1100000</v>
      </c>
      <c r="J6" s="32"/>
      <c r="K6" s="72">
        <v>0.2</v>
      </c>
      <c r="L6" s="159">
        <f t="shared" ref="L6:L29" si="0">$K$4*K6</f>
        <v>1000000</v>
      </c>
      <c r="M6" s="217">
        <v>12</v>
      </c>
      <c r="N6" s="217">
        <f t="shared" ref="N6:N7" si="1">IF(E6=0,0,IF(E6=E5,VLOOKUP(E6,Z:AH,VLOOKUP(E6,P:Y,10,0),0),IF(P6=E6,VLOOKUP(E6,Z:AH,VLOOKUP(E6,P:Y,10,0),0),M6)))</f>
        <v>12</v>
      </c>
      <c r="O6" s="217">
        <f t="shared" ref="O6:O25" si="2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3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81</v>
      </c>
      <c r="B7" s="189">
        <v>38</v>
      </c>
      <c r="C7" s="57">
        <v>28</v>
      </c>
      <c r="D7" s="57"/>
      <c r="E7" s="189">
        <v>2</v>
      </c>
      <c r="F7" s="161">
        <f t="shared" ref="F7:F29" si="4">N7</f>
        <v>10</v>
      </c>
      <c r="G7" s="154">
        <f t="shared" ref="G7:G29" si="5">IF(D7&gt;0,L$12,0)</f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0"/>
        <v>800000</v>
      </c>
      <c r="M7" s="217">
        <v>10</v>
      </c>
      <c r="N7" s="217">
        <f t="shared" si="1"/>
        <v>10</v>
      </c>
      <c r="O7" s="217">
        <f t="shared" si="2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3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89</v>
      </c>
      <c r="B8" s="189">
        <v>37</v>
      </c>
      <c r="C8" s="57">
        <v>32</v>
      </c>
      <c r="D8" s="57"/>
      <c r="E8" s="189">
        <v>3</v>
      </c>
      <c r="F8" s="161">
        <f t="shared" si="4"/>
        <v>8</v>
      </c>
      <c r="G8" s="154">
        <f t="shared" si="5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0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2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3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76</v>
      </c>
      <c r="B9" s="189">
        <v>36</v>
      </c>
      <c r="C9" s="57">
        <v>36</v>
      </c>
      <c r="D9" s="57"/>
      <c r="E9" s="189">
        <v>4</v>
      </c>
      <c r="F9" s="161">
        <f t="shared" si="4"/>
        <v>7</v>
      </c>
      <c r="G9" s="154">
        <f t="shared" si="5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0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2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3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88</v>
      </c>
      <c r="B10" s="189">
        <v>34</v>
      </c>
      <c r="C10" s="57">
        <v>31</v>
      </c>
      <c r="D10" s="57"/>
      <c r="E10" s="189" t="s">
        <v>112</v>
      </c>
      <c r="F10" s="161">
        <f t="shared" si="4"/>
        <v>5.5</v>
      </c>
      <c r="G10" s="154">
        <f t="shared" si="5"/>
        <v>0</v>
      </c>
      <c r="H10" s="154">
        <f t="shared" si="6"/>
        <v>375000</v>
      </c>
      <c r="I10" s="66">
        <f t="shared" si="7"/>
        <v>375000</v>
      </c>
      <c r="J10" s="32"/>
      <c r="K10" s="72">
        <v>0.08</v>
      </c>
      <c r="L10" s="159">
        <f t="shared" si="0"/>
        <v>400000</v>
      </c>
      <c r="M10" s="217">
        <v>6</v>
      </c>
      <c r="N10" s="217">
        <f t="shared" si="25"/>
        <v>5.5</v>
      </c>
      <c r="O10" s="217">
        <f t="shared" si="2"/>
        <v>375000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3"/>
        <v>2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78</v>
      </c>
      <c r="B11" s="189">
        <v>34</v>
      </c>
      <c r="C11" s="57">
        <v>37</v>
      </c>
      <c r="D11" s="57"/>
      <c r="E11" s="189" t="s">
        <v>112</v>
      </c>
      <c r="F11" s="161">
        <f t="shared" si="4"/>
        <v>5.5</v>
      </c>
      <c r="G11" s="154">
        <f t="shared" si="5"/>
        <v>0</v>
      </c>
      <c r="H11" s="154">
        <f t="shared" si="6"/>
        <v>375000</v>
      </c>
      <c r="I11" s="66">
        <f t="shared" si="7"/>
        <v>375000</v>
      </c>
      <c r="J11" s="32"/>
      <c r="K11" s="72">
        <v>7.0000000000000007E-2</v>
      </c>
      <c r="L11" s="159">
        <f t="shared" si="0"/>
        <v>350000.00000000006</v>
      </c>
      <c r="M11" s="217">
        <v>5</v>
      </c>
      <c r="N11" s="217">
        <f t="shared" si="25"/>
        <v>5.5</v>
      </c>
      <c r="O11" s="217">
        <f t="shared" si="2"/>
        <v>375000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3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92</v>
      </c>
      <c r="B12" s="189">
        <v>33</v>
      </c>
      <c r="C12" s="57">
        <v>34</v>
      </c>
      <c r="D12" s="57" t="s">
        <v>222</v>
      </c>
      <c r="E12" s="189">
        <v>7</v>
      </c>
      <c r="F12" s="161">
        <f t="shared" si="4"/>
        <v>4</v>
      </c>
      <c r="G12" s="154">
        <v>100000</v>
      </c>
      <c r="H12" s="154">
        <f t="shared" si="6"/>
        <v>300000</v>
      </c>
      <c r="I12" s="66">
        <f t="shared" si="7"/>
        <v>400000</v>
      </c>
      <c r="J12" s="32"/>
      <c r="K12" s="72">
        <v>0.06</v>
      </c>
      <c r="L12" s="159">
        <f t="shared" si="0"/>
        <v>300000</v>
      </c>
      <c r="M12" s="217">
        <v>4</v>
      </c>
      <c r="N12" s="217">
        <f t="shared" si="25"/>
        <v>4</v>
      </c>
      <c r="O12" s="217">
        <f t="shared" si="2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3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83</v>
      </c>
      <c r="B13" s="189">
        <v>32</v>
      </c>
      <c r="C13" s="57">
        <v>35</v>
      </c>
      <c r="D13" s="57"/>
      <c r="E13" s="189">
        <v>8</v>
      </c>
      <c r="F13" s="161">
        <f t="shared" si="4"/>
        <v>3</v>
      </c>
      <c r="G13" s="154">
        <f t="shared" si="5"/>
        <v>0</v>
      </c>
      <c r="H13" s="154">
        <f t="shared" si="6"/>
        <v>250000</v>
      </c>
      <c r="I13" s="66">
        <f t="shared" si="7"/>
        <v>250000</v>
      </c>
      <c r="J13" s="32"/>
      <c r="K13" s="72">
        <v>0.05</v>
      </c>
      <c r="L13" s="159">
        <f t="shared" si="0"/>
        <v>250000</v>
      </c>
      <c r="M13" s="217">
        <v>3</v>
      </c>
      <c r="N13" s="217">
        <f t="shared" si="25"/>
        <v>3</v>
      </c>
      <c r="O13" s="217">
        <f t="shared" si="2"/>
        <v>250000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3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82</v>
      </c>
      <c r="B14" s="189">
        <v>31</v>
      </c>
      <c r="C14" s="57">
        <v>39</v>
      </c>
      <c r="D14" s="57"/>
      <c r="E14" s="189">
        <v>9</v>
      </c>
      <c r="F14" s="161">
        <f t="shared" si="4"/>
        <v>2</v>
      </c>
      <c r="G14" s="154">
        <f t="shared" si="5"/>
        <v>0</v>
      </c>
      <c r="H14" s="154">
        <f>O14</f>
        <v>150000</v>
      </c>
      <c r="I14" s="66">
        <f t="shared" si="7"/>
        <v>150000</v>
      </c>
      <c r="J14" s="32"/>
      <c r="K14" s="72">
        <v>0.03</v>
      </c>
      <c r="L14" s="159">
        <f t="shared" si="0"/>
        <v>150000</v>
      </c>
      <c r="M14" s="217">
        <v>2</v>
      </c>
      <c r="N14" s="217">
        <f t="shared" si="25"/>
        <v>2</v>
      </c>
      <c r="O14" s="217">
        <f t="shared" si="2"/>
        <v>150000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3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85</v>
      </c>
      <c r="B15" s="189">
        <v>30</v>
      </c>
      <c r="C15" s="57">
        <v>36</v>
      </c>
      <c r="D15" s="57"/>
      <c r="E15" s="189">
        <v>10</v>
      </c>
      <c r="F15" s="161">
        <f t="shared" si="4"/>
        <v>1</v>
      </c>
      <c r="G15" s="154">
        <f t="shared" si="5"/>
        <v>0</v>
      </c>
      <c r="H15" s="154">
        <f t="shared" si="6"/>
        <v>100000</v>
      </c>
      <c r="I15" s="66">
        <f t="shared" si="7"/>
        <v>100000</v>
      </c>
      <c r="J15" s="32"/>
      <c r="K15" s="72">
        <v>0.02</v>
      </c>
      <c r="L15" s="159">
        <f t="shared" si="0"/>
        <v>100000</v>
      </c>
      <c r="M15" s="217">
        <v>1</v>
      </c>
      <c r="N15" s="217">
        <f t="shared" si="25"/>
        <v>1</v>
      </c>
      <c r="O15" s="217">
        <f t="shared" si="2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3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84</v>
      </c>
      <c r="B16" s="189">
        <v>26</v>
      </c>
      <c r="C16" s="57">
        <v>40</v>
      </c>
      <c r="D16" s="57"/>
      <c r="E16" s="189">
        <v>11</v>
      </c>
      <c r="F16" s="161">
        <f t="shared" si="4"/>
        <v>0</v>
      </c>
      <c r="G16" s="154">
        <f t="shared" si="5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0"/>
        <v>50000</v>
      </c>
      <c r="M16" s="217">
        <v>0</v>
      </c>
      <c r="N16" s="217">
        <f t="shared" si="25"/>
        <v>0</v>
      </c>
      <c r="O16" s="217">
        <f t="shared" si="2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3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90</v>
      </c>
      <c r="B17" s="189">
        <v>23</v>
      </c>
      <c r="C17" s="57">
        <v>37</v>
      </c>
      <c r="D17" s="57"/>
      <c r="E17" s="189">
        <v>12</v>
      </c>
      <c r="F17" s="161">
        <f t="shared" si="4"/>
        <v>0</v>
      </c>
      <c r="G17" s="154">
        <f t="shared" si="5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0"/>
        <v>50000</v>
      </c>
      <c r="M17" s="217">
        <v>0</v>
      </c>
      <c r="N17" s="217">
        <f t="shared" si="25"/>
        <v>0</v>
      </c>
      <c r="O17" s="217">
        <f t="shared" si="2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3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79</v>
      </c>
      <c r="B18" s="189">
        <v>19</v>
      </c>
      <c r="C18" s="57">
        <v>44</v>
      </c>
      <c r="D18" s="57" t="s">
        <v>223</v>
      </c>
      <c r="E18" s="189">
        <v>13</v>
      </c>
      <c r="F18" s="161">
        <f t="shared" si="4"/>
        <v>0</v>
      </c>
      <c r="G18" s="154">
        <f t="shared" si="5"/>
        <v>300000</v>
      </c>
      <c r="H18" s="154">
        <f t="shared" si="6"/>
        <v>50000</v>
      </c>
      <c r="I18" s="66">
        <f t="shared" si="7"/>
        <v>350000</v>
      </c>
      <c r="J18" s="32"/>
      <c r="K18" s="72">
        <v>0.01</v>
      </c>
      <c r="L18" s="159">
        <f t="shared" si="0"/>
        <v>50000</v>
      </c>
      <c r="M18" s="217">
        <v>0</v>
      </c>
      <c r="N18" s="217">
        <f t="shared" si="25"/>
        <v>0</v>
      </c>
      <c r="O18" s="217">
        <f t="shared" si="2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3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/>
      <c r="B19" s="189"/>
      <c r="C19" s="57"/>
      <c r="D19" s="57"/>
      <c r="E19" s="189"/>
      <c r="F19" s="161">
        <f t="shared" si="4"/>
        <v>0</v>
      </c>
      <c r="G19" s="154">
        <f t="shared" si="5"/>
        <v>0</v>
      </c>
      <c r="H19" s="154">
        <f t="shared" si="6"/>
        <v>0</v>
      </c>
      <c r="I19" s="66">
        <f t="shared" si="7"/>
        <v>0</v>
      </c>
      <c r="J19" s="32"/>
      <c r="K19" s="72">
        <v>0.01</v>
      </c>
      <c r="L19" s="159">
        <f t="shared" si="0"/>
        <v>50000</v>
      </c>
      <c r="M19" s="217">
        <v>0</v>
      </c>
      <c r="N19" s="217">
        <f t="shared" si="25"/>
        <v>0</v>
      </c>
      <c r="O19" s="217">
        <f t="shared" si="2"/>
        <v>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3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/>
      <c r="B20" s="189"/>
      <c r="C20" s="57"/>
      <c r="D20" s="57"/>
      <c r="E20" s="189"/>
      <c r="F20" s="161">
        <f t="shared" si="4"/>
        <v>0</v>
      </c>
      <c r="G20" s="154">
        <f t="shared" si="5"/>
        <v>0</v>
      </c>
      <c r="H20" s="154">
        <f t="shared" si="6"/>
        <v>0</v>
      </c>
      <c r="I20" s="66">
        <f t="shared" si="7"/>
        <v>0</v>
      </c>
      <c r="J20" s="32"/>
      <c r="K20" s="72">
        <v>0.01</v>
      </c>
      <c r="L20" s="159">
        <f t="shared" si="0"/>
        <v>50000</v>
      </c>
      <c r="M20" s="217">
        <v>0</v>
      </c>
      <c r="N20" s="217">
        <f t="shared" si="25"/>
        <v>0</v>
      </c>
      <c r="O20" s="217">
        <f t="shared" si="2"/>
        <v>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3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189"/>
      <c r="C21" s="57"/>
      <c r="D21" s="57"/>
      <c r="E21" s="189"/>
      <c r="F21" s="161">
        <f t="shared" si="4"/>
        <v>0</v>
      </c>
      <c r="G21" s="154">
        <f t="shared" si="5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0"/>
        <v>50000</v>
      </c>
      <c r="M21" s="217">
        <v>0</v>
      </c>
      <c r="N21" s="217">
        <f t="shared" si="25"/>
        <v>0</v>
      </c>
      <c r="O21" s="217">
        <f t="shared" si="2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3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189"/>
      <c r="C22" s="57"/>
      <c r="D22" s="57"/>
      <c r="E22" s="189"/>
      <c r="F22" s="161">
        <f t="shared" si="4"/>
        <v>0</v>
      </c>
      <c r="G22" s="154">
        <f t="shared" si="5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0"/>
        <v>50000</v>
      </c>
      <c r="M22" s="217">
        <v>0</v>
      </c>
      <c r="N22" s="217">
        <f t="shared" si="25"/>
        <v>0</v>
      </c>
      <c r="O22" s="217">
        <f t="shared" si="2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3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189"/>
      <c r="C23" s="57"/>
      <c r="D23" s="57"/>
      <c r="E23" s="189"/>
      <c r="F23" s="161">
        <f t="shared" si="4"/>
        <v>0</v>
      </c>
      <c r="G23" s="154">
        <f t="shared" si="5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0"/>
        <v>50000</v>
      </c>
      <c r="M23" s="217">
        <v>0</v>
      </c>
      <c r="N23" s="217">
        <f t="shared" si="25"/>
        <v>0</v>
      </c>
      <c r="O23" s="217">
        <f t="shared" si="2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3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189"/>
      <c r="C24" s="57"/>
      <c r="D24" s="57"/>
      <c r="E24" s="189"/>
      <c r="F24" s="161">
        <f t="shared" si="4"/>
        <v>0</v>
      </c>
      <c r="G24" s="154">
        <f t="shared" si="5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0"/>
        <v>50000</v>
      </c>
      <c r="M24" s="217">
        <v>0</v>
      </c>
      <c r="N24" s="217">
        <f t="shared" si="25"/>
        <v>0</v>
      </c>
      <c r="O24" s="217">
        <f t="shared" si="2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3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189"/>
      <c r="C25" s="57"/>
      <c r="D25" s="57"/>
      <c r="E25" s="189"/>
      <c r="F25" s="161">
        <f t="shared" si="4"/>
        <v>0</v>
      </c>
      <c r="G25" s="154">
        <f t="shared" si="5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0"/>
        <v>50000</v>
      </c>
      <c r="M25" s="217">
        <v>0</v>
      </c>
      <c r="N25" s="217">
        <f t="shared" si="25"/>
        <v>0</v>
      </c>
      <c r="O25" s="217">
        <f t="shared" si="2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3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189"/>
      <c r="C26" s="57"/>
      <c r="D26" s="57"/>
      <c r="E26" s="189"/>
      <c r="F26" s="161">
        <f t="shared" si="4"/>
        <v>0</v>
      </c>
      <c r="G26" s="154">
        <f t="shared" si="5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0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3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189"/>
      <c r="C27" s="57"/>
      <c r="D27" s="57"/>
      <c r="E27" s="189"/>
      <c r="F27" s="161">
        <f t="shared" si="4"/>
        <v>0</v>
      </c>
      <c r="G27" s="154">
        <f t="shared" si="5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0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3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189"/>
      <c r="C28" s="57"/>
      <c r="D28" s="57"/>
      <c r="E28" s="189"/>
      <c r="F28" s="161">
        <f t="shared" si="4"/>
        <v>0</v>
      </c>
      <c r="G28" s="154">
        <f t="shared" si="5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0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3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189"/>
      <c r="C29" s="57"/>
      <c r="D29" s="57"/>
      <c r="E29" s="189"/>
      <c r="F29" s="161">
        <f t="shared" si="4"/>
        <v>0</v>
      </c>
      <c r="G29" s="154">
        <f t="shared" si="5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0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3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7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7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7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7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249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H104"/>
  <sheetViews>
    <sheetView topLeftCell="A22" workbookViewId="0">
      <selection activeCell="A31" sqref="A31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Tourp!D17</f>
        <v>Charles Schwab Challenge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214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f>Tourp!C17</f>
        <v>5000000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89</v>
      </c>
      <c r="B6" s="57">
        <v>40</v>
      </c>
      <c r="C6" s="57">
        <v>29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81</v>
      </c>
      <c r="B7" s="57">
        <v>37</v>
      </c>
      <c r="C7" s="57">
        <v>31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76</v>
      </c>
      <c r="B8" s="57">
        <v>36</v>
      </c>
      <c r="C8" s="57">
        <v>38</v>
      </c>
      <c r="D8" s="57"/>
      <c r="E8" s="57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84</v>
      </c>
      <c r="B9" s="57">
        <v>35</v>
      </c>
      <c r="C9" s="57">
        <v>37</v>
      </c>
      <c r="D9" s="57"/>
      <c r="E9" s="57">
        <v>4</v>
      </c>
      <c r="F9" s="161">
        <f t="shared" si="5"/>
        <v>7</v>
      </c>
      <c r="G9" s="154">
        <f t="shared" si="0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74</v>
      </c>
      <c r="B10" s="57">
        <v>34</v>
      </c>
      <c r="C10" s="57">
        <v>38</v>
      </c>
      <c r="D10" s="57"/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77</v>
      </c>
      <c r="B11" s="57">
        <v>31</v>
      </c>
      <c r="C11" s="57">
        <v>37</v>
      </c>
      <c r="D11" s="57"/>
      <c r="E11" s="57" t="s">
        <v>152</v>
      </c>
      <c r="F11" s="161">
        <f t="shared" si="5"/>
        <v>4.5</v>
      </c>
      <c r="G11" s="154">
        <f t="shared" si="0"/>
        <v>0</v>
      </c>
      <c r="H11" s="154">
        <f t="shared" si="6"/>
        <v>325000</v>
      </c>
      <c r="I11" s="66">
        <f t="shared" si="7"/>
        <v>325000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4.5</v>
      </c>
      <c r="O11" s="217">
        <f t="shared" si="3"/>
        <v>325000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2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80</v>
      </c>
      <c r="B12" s="57">
        <v>31</v>
      </c>
      <c r="C12" s="57">
        <v>35</v>
      </c>
      <c r="D12" s="57"/>
      <c r="E12" s="57" t="s">
        <v>152</v>
      </c>
      <c r="F12" s="161">
        <f t="shared" si="5"/>
        <v>4.5</v>
      </c>
      <c r="G12" s="154">
        <f t="shared" si="0"/>
        <v>0</v>
      </c>
      <c r="H12" s="154">
        <f t="shared" si="6"/>
        <v>325000</v>
      </c>
      <c r="I12" s="66">
        <f t="shared" si="7"/>
        <v>325000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4.5</v>
      </c>
      <c r="O12" s="217">
        <f t="shared" si="3"/>
        <v>325000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82</v>
      </c>
      <c r="B13" s="57">
        <v>30</v>
      </c>
      <c r="C13" s="57">
        <v>35</v>
      </c>
      <c r="D13" s="57"/>
      <c r="E13" s="57">
        <v>8</v>
      </c>
      <c r="F13" s="161">
        <f t="shared" si="5"/>
        <v>3</v>
      </c>
      <c r="G13" s="154">
        <f t="shared" si="0"/>
        <v>0</v>
      </c>
      <c r="H13" s="154">
        <f t="shared" si="6"/>
        <v>250000</v>
      </c>
      <c r="I13" s="66">
        <f t="shared" si="7"/>
        <v>250000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</v>
      </c>
      <c r="O13" s="217">
        <f t="shared" si="3"/>
        <v>250000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75</v>
      </c>
      <c r="B14" s="57">
        <v>28</v>
      </c>
      <c r="C14" s="57">
        <v>38</v>
      </c>
      <c r="D14" s="57"/>
      <c r="E14" s="57">
        <v>9</v>
      </c>
      <c r="F14" s="161">
        <f t="shared" si="5"/>
        <v>2</v>
      </c>
      <c r="G14" s="154">
        <f t="shared" si="0"/>
        <v>0</v>
      </c>
      <c r="H14" s="154">
        <f t="shared" si="6"/>
        <v>150000</v>
      </c>
      <c r="I14" s="66">
        <f t="shared" si="7"/>
        <v>150000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150000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78</v>
      </c>
      <c r="B15" s="57">
        <v>26</v>
      </c>
      <c r="C15" s="57">
        <v>41</v>
      </c>
      <c r="D15" s="57"/>
      <c r="E15" s="57">
        <v>10</v>
      </c>
      <c r="F15" s="161">
        <f t="shared" si="5"/>
        <v>1</v>
      </c>
      <c r="G15" s="154">
        <f t="shared" si="0"/>
        <v>0</v>
      </c>
      <c r="H15" s="154">
        <f t="shared" si="6"/>
        <v>100000</v>
      </c>
      <c r="I15" s="66">
        <f t="shared" si="7"/>
        <v>100000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1</v>
      </c>
      <c r="O15" s="217">
        <f t="shared" si="3"/>
        <v>100000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83</v>
      </c>
      <c r="B16" s="57">
        <v>25</v>
      </c>
      <c r="C16" s="57">
        <v>38</v>
      </c>
      <c r="D16" s="57"/>
      <c r="E16" s="57" t="s">
        <v>195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2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79</v>
      </c>
      <c r="B17" s="57">
        <v>25</v>
      </c>
      <c r="C17" s="57">
        <v>42</v>
      </c>
      <c r="D17" s="57"/>
      <c r="E17" s="57" t="s">
        <v>195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93</v>
      </c>
      <c r="B18" s="57">
        <v>24</v>
      </c>
      <c r="C18" s="57">
        <v>35</v>
      </c>
      <c r="D18" s="57"/>
      <c r="E18" s="57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/>
      <c r="B19" s="57"/>
      <c r="C19" s="57"/>
      <c r="D19" s="57"/>
      <c r="E19" s="57"/>
      <c r="F19" s="161">
        <f t="shared" si="5"/>
        <v>0</v>
      </c>
      <c r="G19" s="154">
        <f t="shared" si="0"/>
        <v>0</v>
      </c>
      <c r="H19" s="154">
        <f t="shared" si="6"/>
        <v>0</v>
      </c>
      <c r="I19" s="66">
        <f t="shared" si="7"/>
        <v>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/>
      <c r="B20" s="57"/>
      <c r="C20" s="57"/>
      <c r="D20" s="57"/>
      <c r="E20" s="57"/>
      <c r="F20" s="161">
        <f t="shared" si="5"/>
        <v>0</v>
      </c>
      <c r="G20" s="154">
        <f t="shared" si="0"/>
        <v>0</v>
      </c>
      <c r="H20" s="154">
        <f t="shared" si="6"/>
        <v>0</v>
      </c>
      <c r="I20" s="66">
        <f t="shared" si="7"/>
        <v>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57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57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57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H104"/>
  <sheetViews>
    <sheetView workbookViewId="0">
      <selection activeCell="K4" sqref="K4:L4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Tourp!D16</f>
        <v xml:space="preserve">PGA CHAMPIONSHIP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212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v>7000000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218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85</v>
      </c>
      <c r="B6" s="57">
        <v>64</v>
      </c>
      <c r="C6" s="57">
        <v>30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1400000</v>
      </c>
      <c r="I6" s="66">
        <f>G6+H6</f>
        <v>1400000</v>
      </c>
      <c r="J6" s="32"/>
      <c r="K6" s="72">
        <v>0.2</v>
      </c>
      <c r="L6" s="159">
        <f t="shared" ref="L6:L29" si="1">$K$4*K6</f>
        <v>1400000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1400000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88</v>
      </c>
      <c r="B7" s="57">
        <v>65</v>
      </c>
      <c r="C7" s="57">
        <v>29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1120000</v>
      </c>
      <c r="I7" s="66">
        <f t="shared" ref="I7:I29" si="7">G7+H7</f>
        <v>1120000</v>
      </c>
      <c r="J7" s="32"/>
      <c r="K7" s="72">
        <v>0.16</v>
      </c>
      <c r="L7" s="159">
        <f t="shared" si="1"/>
        <v>1120000</v>
      </c>
      <c r="M7" s="217">
        <v>10</v>
      </c>
      <c r="N7" s="217">
        <f t="shared" si="2"/>
        <v>10</v>
      </c>
      <c r="O7" s="217">
        <f t="shared" si="3"/>
        <v>1120000</v>
      </c>
      <c r="P7" s="27" t="s">
        <v>185</v>
      </c>
      <c r="Q7" s="39">
        <f>SUM($L7:$L8)/Q$5</f>
        <v>1015000</v>
      </c>
      <c r="R7" s="39">
        <f>SUM($L7:$L9)/R$5</f>
        <v>910000</v>
      </c>
      <c r="S7" s="39">
        <f>SUM($L7:$L10)/S$5</f>
        <v>822500</v>
      </c>
      <c r="T7" s="39">
        <f>SUM($L7:$L11)/T$5</f>
        <v>756000</v>
      </c>
      <c r="U7" s="39">
        <f>SUM($L7:$L12)/U$5</f>
        <v>700000</v>
      </c>
      <c r="V7" s="39">
        <f>SUM($L7:$L13)/V$5</f>
        <v>650000</v>
      </c>
      <c r="W7" s="39">
        <f>SUM($L7:$L14)/W$5</f>
        <v>595000</v>
      </c>
      <c r="X7" s="39">
        <f>SUM($L7:$L15)/X$5</f>
        <v>544444.4444444445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74</v>
      </c>
      <c r="B8" s="57">
        <v>70</v>
      </c>
      <c r="C8" s="57">
        <v>37</v>
      </c>
      <c r="D8" s="57"/>
      <c r="E8" s="57" t="s">
        <v>149</v>
      </c>
      <c r="F8" s="161">
        <f t="shared" si="5"/>
        <v>7.5</v>
      </c>
      <c r="G8" s="154">
        <f t="shared" si="0"/>
        <v>0</v>
      </c>
      <c r="H8" s="154">
        <f t="shared" si="6"/>
        <v>805000</v>
      </c>
      <c r="I8" s="66">
        <f t="shared" si="7"/>
        <v>805000</v>
      </c>
      <c r="J8" s="32"/>
      <c r="K8" s="72">
        <v>0.13</v>
      </c>
      <c r="L8" s="159">
        <f t="shared" si="1"/>
        <v>910000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805000</v>
      </c>
      <c r="P8" s="27" t="s">
        <v>149</v>
      </c>
      <c r="Q8" s="39">
        <f t="shared" ref="Q8:Q29" si="9">SUM($L8:$L9)/Q$5</f>
        <v>805000</v>
      </c>
      <c r="R8" s="39">
        <f t="shared" ref="R8:R29" si="10">SUM($L8:$L10)/R$5</f>
        <v>723333.33333333337</v>
      </c>
      <c r="S8" s="39">
        <f t="shared" ref="S8:S29" si="11">SUM($L8:$L11)/S$5</f>
        <v>665000</v>
      </c>
      <c r="T8" s="39">
        <f t="shared" ref="T8:T29" si="12">SUM($L8:$L12)/T$5</f>
        <v>616000</v>
      </c>
      <c r="U8" s="39">
        <f t="shared" ref="U8:U29" si="13">SUM($L8:$L13)/U$5</f>
        <v>571666.66666666663</v>
      </c>
      <c r="V8" s="39">
        <f t="shared" ref="V8:V29" si="14">SUM($L8:$L14)/V$5</f>
        <v>520000</v>
      </c>
      <c r="W8" s="39">
        <f t="shared" ref="W8:W29" si="15">SUM($L8:$L15)/W$5</f>
        <v>472500</v>
      </c>
      <c r="X8" s="39">
        <f t="shared" ref="X8:X29" si="16">SUM($L8:$L16)/X$5</f>
        <v>427777.77777777775</v>
      </c>
      <c r="Y8" s="217">
        <f t="shared" si="4"/>
        <v>2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82</v>
      </c>
      <c r="B9" s="57">
        <v>70</v>
      </c>
      <c r="C9" s="57">
        <v>30</v>
      </c>
      <c r="D9" s="57"/>
      <c r="E9" s="57" t="s">
        <v>149</v>
      </c>
      <c r="F9" s="161">
        <f t="shared" si="5"/>
        <v>7.5</v>
      </c>
      <c r="G9" s="154">
        <f t="shared" si="0"/>
        <v>0</v>
      </c>
      <c r="H9" s="154">
        <f t="shared" si="6"/>
        <v>805000</v>
      </c>
      <c r="I9" s="66">
        <f t="shared" si="7"/>
        <v>805000</v>
      </c>
      <c r="J9" s="32"/>
      <c r="K9" s="72">
        <v>0.1</v>
      </c>
      <c r="L9" s="159">
        <f t="shared" si="1"/>
        <v>700000</v>
      </c>
      <c r="M9" s="217">
        <v>7</v>
      </c>
      <c r="N9" s="217">
        <f t="shared" ref="N9:N29" si="25">IF(E9=0,0,IF(E9=E8,VLOOKUP(E9,Z:AH,VLOOKUP(E9,P:Y,10,0),0),IF(P9=E9,VLOOKUP(E9,Z:AH,VLOOKUP(E9,P:Y,10,0),0),M9)))</f>
        <v>7.5</v>
      </c>
      <c r="O9" s="217">
        <f t="shared" si="3"/>
        <v>805000</v>
      </c>
      <c r="P9" s="27" t="s">
        <v>108</v>
      </c>
      <c r="Q9" s="39">
        <f t="shared" si="9"/>
        <v>630000</v>
      </c>
      <c r="R9" s="39">
        <f t="shared" si="10"/>
        <v>583333.33333333337</v>
      </c>
      <c r="S9" s="39">
        <f t="shared" si="11"/>
        <v>542500</v>
      </c>
      <c r="T9" s="39">
        <f t="shared" si="12"/>
        <v>504000</v>
      </c>
      <c r="U9" s="39">
        <f t="shared" si="13"/>
        <v>455000</v>
      </c>
      <c r="V9" s="39">
        <f t="shared" si="14"/>
        <v>410000</v>
      </c>
      <c r="W9" s="39">
        <f t="shared" si="15"/>
        <v>367500</v>
      </c>
      <c r="X9" s="39">
        <f t="shared" si="16"/>
        <v>334444.44444444444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73</v>
      </c>
      <c r="B10" s="57">
        <v>71</v>
      </c>
      <c r="C10" s="57">
        <v>34</v>
      </c>
      <c r="D10" s="57"/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560000</v>
      </c>
      <c r="I10" s="66">
        <f t="shared" si="7"/>
        <v>560000</v>
      </c>
      <c r="J10" s="32"/>
      <c r="K10" s="72">
        <v>0.08</v>
      </c>
      <c r="L10" s="159">
        <f t="shared" si="1"/>
        <v>560000</v>
      </c>
      <c r="M10" s="217">
        <v>6</v>
      </c>
      <c r="N10" s="217">
        <f t="shared" si="25"/>
        <v>6</v>
      </c>
      <c r="O10" s="217">
        <f t="shared" si="3"/>
        <v>560000</v>
      </c>
      <c r="P10" s="27" t="s">
        <v>112</v>
      </c>
      <c r="Q10" s="39">
        <f t="shared" si="9"/>
        <v>525000</v>
      </c>
      <c r="R10" s="39">
        <f t="shared" si="10"/>
        <v>490000</v>
      </c>
      <c r="S10" s="39">
        <f t="shared" si="11"/>
        <v>455000</v>
      </c>
      <c r="T10" s="39">
        <f t="shared" si="12"/>
        <v>406000</v>
      </c>
      <c r="U10" s="39">
        <f t="shared" si="13"/>
        <v>361666.66666666669</v>
      </c>
      <c r="V10" s="39">
        <f t="shared" si="14"/>
        <v>320000</v>
      </c>
      <c r="W10" s="39">
        <f t="shared" si="15"/>
        <v>288750</v>
      </c>
      <c r="X10" s="39">
        <f t="shared" si="16"/>
        <v>264444.44444444444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79</v>
      </c>
      <c r="B11" s="57">
        <v>73</v>
      </c>
      <c r="C11" s="57">
        <v>34</v>
      </c>
      <c r="D11" s="57" t="s">
        <v>217</v>
      </c>
      <c r="E11" s="57" t="s">
        <v>152</v>
      </c>
      <c r="F11" s="161">
        <f t="shared" si="5"/>
        <v>4</v>
      </c>
      <c r="G11" s="154">
        <f t="shared" si="0"/>
        <v>420000</v>
      </c>
      <c r="H11" s="154">
        <f t="shared" si="6"/>
        <v>420000</v>
      </c>
      <c r="I11" s="66">
        <f t="shared" si="7"/>
        <v>840000</v>
      </c>
      <c r="J11" s="32"/>
      <c r="K11" s="72">
        <v>7.0000000000000007E-2</v>
      </c>
      <c r="L11" s="159">
        <f t="shared" si="1"/>
        <v>490000.00000000006</v>
      </c>
      <c r="M11" s="217">
        <v>5</v>
      </c>
      <c r="N11" s="217">
        <f t="shared" si="25"/>
        <v>4</v>
      </c>
      <c r="O11" s="217">
        <f t="shared" si="3"/>
        <v>420000</v>
      </c>
      <c r="P11" s="27" t="s">
        <v>152</v>
      </c>
      <c r="Q11" s="39">
        <f t="shared" si="9"/>
        <v>455000</v>
      </c>
      <c r="R11" s="39">
        <f t="shared" si="10"/>
        <v>420000</v>
      </c>
      <c r="S11" s="39">
        <f t="shared" si="11"/>
        <v>367500</v>
      </c>
      <c r="T11" s="39">
        <f t="shared" si="12"/>
        <v>322000</v>
      </c>
      <c r="U11" s="39">
        <f t="shared" si="13"/>
        <v>280000</v>
      </c>
      <c r="V11" s="39">
        <f t="shared" si="14"/>
        <v>250000</v>
      </c>
      <c r="W11" s="39">
        <f t="shared" si="15"/>
        <v>227500</v>
      </c>
      <c r="X11" s="39">
        <f t="shared" si="16"/>
        <v>210000</v>
      </c>
      <c r="Y11" s="217">
        <f t="shared" si="4"/>
        <v>3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78</v>
      </c>
      <c r="B12" s="57">
        <v>73</v>
      </c>
      <c r="C12" s="57">
        <v>34</v>
      </c>
      <c r="D12" s="57"/>
      <c r="E12" s="57" t="s">
        <v>152</v>
      </c>
      <c r="F12" s="161">
        <f t="shared" si="5"/>
        <v>4</v>
      </c>
      <c r="G12" s="154">
        <f t="shared" si="0"/>
        <v>0</v>
      </c>
      <c r="H12" s="154">
        <f t="shared" si="6"/>
        <v>420000</v>
      </c>
      <c r="I12" s="66">
        <f t="shared" si="7"/>
        <v>420000</v>
      </c>
      <c r="J12" s="32"/>
      <c r="K12" s="72">
        <v>0.06</v>
      </c>
      <c r="L12" s="159">
        <f t="shared" si="1"/>
        <v>420000</v>
      </c>
      <c r="M12" s="217">
        <v>4</v>
      </c>
      <c r="N12" s="217">
        <f t="shared" si="25"/>
        <v>4</v>
      </c>
      <c r="O12" s="217">
        <f t="shared" si="3"/>
        <v>420000</v>
      </c>
      <c r="P12" s="27" t="s">
        <v>156</v>
      </c>
      <c r="Q12" s="39">
        <f t="shared" si="9"/>
        <v>385000</v>
      </c>
      <c r="R12" s="39">
        <f t="shared" si="10"/>
        <v>326666.66666666669</v>
      </c>
      <c r="S12" s="39">
        <f t="shared" si="11"/>
        <v>280000</v>
      </c>
      <c r="T12" s="39">
        <f t="shared" si="12"/>
        <v>238000</v>
      </c>
      <c r="U12" s="39">
        <f t="shared" si="13"/>
        <v>210000</v>
      </c>
      <c r="V12" s="39">
        <f t="shared" si="14"/>
        <v>190000</v>
      </c>
      <c r="W12" s="39">
        <f t="shared" si="15"/>
        <v>175000</v>
      </c>
      <c r="X12" s="39">
        <f t="shared" si="16"/>
        <v>163333.33333333334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75</v>
      </c>
      <c r="B13" s="57">
        <v>73</v>
      </c>
      <c r="C13" s="57">
        <v>27</v>
      </c>
      <c r="D13" s="57"/>
      <c r="E13" s="57" t="s">
        <v>152</v>
      </c>
      <c r="F13" s="161">
        <f t="shared" si="5"/>
        <v>4</v>
      </c>
      <c r="G13" s="154">
        <f t="shared" si="0"/>
        <v>0</v>
      </c>
      <c r="H13" s="154">
        <f t="shared" si="6"/>
        <v>420000</v>
      </c>
      <c r="I13" s="66">
        <f t="shared" si="7"/>
        <v>420000</v>
      </c>
      <c r="J13" s="32"/>
      <c r="K13" s="72">
        <v>0.05</v>
      </c>
      <c r="L13" s="159">
        <f t="shared" si="1"/>
        <v>350000</v>
      </c>
      <c r="M13" s="217">
        <v>3</v>
      </c>
      <c r="N13" s="217">
        <f t="shared" si="25"/>
        <v>4</v>
      </c>
      <c r="O13" s="217">
        <f t="shared" si="3"/>
        <v>420000</v>
      </c>
      <c r="P13" s="27" t="s">
        <v>194</v>
      </c>
      <c r="Q13" s="39">
        <f t="shared" si="9"/>
        <v>280000</v>
      </c>
      <c r="R13" s="39">
        <f t="shared" si="10"/>
        <v>233333.33333333334</v>
      </c>
      <c r="S13" s="39">
        <f t="shared" si="11"/>
        <v>192500</v>
      </c>
      <c r="T13" s="39">
        <f t="shared" si="12"/>
        <v>168000</v>
      </c>
      <c r="U13" s="39">
        <f t="shared" si="13"/>
        <v>151666.66666666666</v>
      </c>
      <c r="V13" s="39">
        <f t="shared" si="14"/>
        <v>140000</v>
      </c>
      <c r="W13" s="39">
        <f t="shared" si="15"/>
        <v>131250</v>
      </c>
      <c r="X13" s="39">
        <f t="shared" si="16"/>
        <v>124444.44444444444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97</v>
      </c>
      <c r="B14" s="57">
        <v>75</v>
      </c>
      <c r="C14" s="57">
        <v>38</v>
      </c>
      <c r="D14" s="57"/>
      <c r="E14" s="57" t="s">
        <v>157</v>
      </c>
      <c r="F14" s="161">
        <f t="shared" si="5"/>
        <v>1.5</v>
      </c>
      <c r="G14" s="154">
        <f t="shared" si="0"/>
        <v>0</v>
      </c>
      <c r="H14" s="154">
        <f t="shared" si="6"/>
        <v>175000</v>
      </c>
      <c r="I14" s="66">
        <f t="shared" si="7"/>
        <v>175000</v>
      </c>
      <c r="J14" s="32"/>
      <c r="K14" s="72">
        <v>0.03</v>
      </c>
      <c r="L14" s="159">
        <f t="shared" si="1"/>
        <v>210000</v>
      </c>
      <c r="M14" s="217">
        <v>2</v>
      </c>
      <c r="N14" s="217">
        <f t="shared" si="25"/>
        <v>1.5</v>
      </c>
      <c r="O14" s="217">
        <f t="shared" si="3"/>
        <v>175000</v>
      </c>
      <c r="P14" s="27" t="s">
        <v>157</v>
      </c>
      <c r="Q14" s="39">
        <f t="shared" si="9"/>
        <v>175000</v>
      </c>
      <c r="R14" s="39">
        <f t="shared" si="10"/>
        <v>140000</v>
      </c>
      <c r="S14" s="39">
        <f t="shared" si="11"/>
        <v>122500</v>
      </c>
      <c r="T14" s="39">
        <f t="shared" si="12"/>
        <v>112000</v>
      </c>
      <c r="U14" s="39">
        <f t="shared" si="13"/>
        <v>105000</v>
      </c>
      <c r="V14" s="39">
        <f t="shared" si="14"/>
        <v>100000</v>
      </c>
      <c r="W14" s="39">
        <f t="shared" si="15"/>
        <v>96250</v>
      </c>
      <c r="X14" s="39">
        <f t="shared" si="16"/>
        <v>93333.333333333328</v>
      </c>
      <c r="Y14" s="217">
        <f t="shared" si="4"/>
        <v>2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84</v>
      </c>
      <c r="B15" s="57">
        <v>75</v>
      </c>
      <c r="C15" s="57">
        <v>34</v>
      </c>
      <c r="D15" s="57"/>
      <c r="E15" s="57" t="s">
        <v>157</v>
      </c>
      <c r="F15" s="161">
        <f t="shared" si="5"/>
        <v>1.5</v>
      </c>
      <c r="G15" s="154">
        <f t="shared" si="0"/>
        <v>0</v>
      </c>
      <c r="H15" s="154">
        <f t="shared" si="6"/>
        <v>175000</v>
      </c>
      <c r="I15" s="66">
        <f t="shared" si="7"/>
        <v>175000</v>
      </c>
      <c r="J15" s="32"/>
      <c r="K15" s="72">
        <v>0.02</v>
      </c>
      <c r="L15" s="159">
        <f t="shared" si="1"/>
        <v>140000</v>
      </c>
      <c r="M15" s="217">
        <v>1</v>
      </c>
      <c r="N15" s="217">
        <f t="shared" si="25"/>
        <v>1.5</v>
      </c>
      <c r="O15" s="217">
        <f t="shared" si="3"/>
        <v>175000</v>
      </c>
      <c r="P15" s="27" t="s">
        <v>113</v>
      </c>
      <c r="Q15" s="39">
        <f t="shared" si="9"/>
        <v>105000</v>
      </c>
      <c r="R15" s="39">
        <f t="shared" si="10"/>
        <v>93333.333333333328</v>
      </c>
      <c r="S15" s="39">
        <f t="shared" si="11"/>
        <v>87500</v>
      </c>
      <c r="T15" s="39">
        <f t="shared" si="12"/>
        <v>84000</v>
      </c>
      <c r="U15" s="39">
        <f t="shared" si="13"/>
        <v>81666.666666666672</v>
      </c>
      <c r="V15" s="39">
        <f t="shared" si="14"/>
        <v>80000</v>
      </c>
      <c r="W15" s="39">
        <f t="shared" si="15"/>
        <v>78750</v>
      </c>
      <c r="X15" s="39">
        <f t="shared" si="16"/>
        <v>77777.777777777781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90</v>
      </c>
      <c r="B16" s="57">
        <v>76</v>
      </c>
      <c r="C16" s="57">
        <v>35</v>
      </c>
      <c r="D16" s="57"/>
      <c r="E16" s="57">
        <v>11</v>
      </c>
      <c r="F16" s="161">
        <f t="shared" si="5"/>
        <v>0</v>
      </c>
      <c r="G16" s="154">
        <f t="shared" si="0"/>
        <v>0</v>
      </c>
      <c r="H16" s="154">
        <f t="shared" si="6"/>
        <v>70000</v>
      </c>
      <c r="I16" s="66">
        <f t="shared" si="7"/>
        <v>70000</v>
      </c>
      <c r="J16" s="32"/>
      <c r="K16" s="72">
        <v>0.01</v>
      </c>
      <c r="L16" s="159">
        <f t="shared" si="1"/>
        <v>70000</v>
      </c>
      <c r="M16" s="217">
        <v>0</v>
      </c>
      <c r="N16" s="217">
        <f t="shared" si="25"/>
        <v>0</v>
      </c>
      <c r="O16" s="217">
        <f t="shared" si="3"/>
        <v>70000</v>
      </c>
      <c r="P16" s="27" t="s">
        <v>195</v>
      </c>
      <c r="Q16" s="39">
        <f t="shared" si="9"/>
        <v>70000</v>
      </c>
      <c r="R16" s="39">
        <f t="shared" si="10"/>
        <v>70000</v>
      </c>
      <c r="S16" s="39">
        <f t="shared" si="11"/>
        <v>70000</v>
      </c>
      <c r="T16" s="39">
        <f t="shared" si="12"/>
        <v>70000</v>
      </c>
      <c r="U16" s="39">
        <f t="shared" si="13"/>
        <v>70000</v>
      </c>
      <c r="V16" s="39">
        <f t="shared" si="14"/>
        <v>70000</v>
      </c>
      <c r="W16" s="39">
        <f t="shared" si="15"/>
        <v>70000</v>
      </c>
      <c r="X16" s="39">
        <f t="shared" si="16"/>
        <v>70000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81</v>
      </c>
      <c r="B17" s="57">
        <v>78</v>
      </c>
      <c r="C17" s="57">
        <v>36</v>
      </c>
      <c r="D17" s="57"/>
      <c r="E17" s="57">
        <v>12</v>
      </c>
      <c r="F17" s="161">
        <f t="shared" si="5"/>
        <v>0</v>
      </c>
      <c r="G17" s="154">
        <f t="shared" si="0"/>
        <v>0</v>
      </c>
      <c r="H17" s="154">
        <f t="shared" si="6"/>
        <v>70000</v>
      </c>
      <c r="I17" s="66">
        <f t="shared" si="7"/>
        <v>70000</v>
      </c>
      <c r="J17" s="32"/>
      <c r="K17" s="72">
        <v>0.01</v>
      </c>
      <c r="L17" s="159">
        <f t="shared" si="1"/>
        <v>70000</v>
      </c>
      <c r="M17" s="217">
        <v>0</v>
      </c>
      <c r="N17" s="217">
        <f t="shared" si="25"/>
        <v>0</v>
      </c>
      <c r="O17" s="217">
        <f t="shared" si="3"/>
        <v>70000</v>
      </c>
      <c r="P17" s="27" t="s">
        <v>196</v>
      </c>
      <c r="Q17" s="39">
        <f t="shared" si="9"/>
        <v>70000</v>
      </c>
      <c r="R17" s="39">
        <f t="shared" si="10"/>
        <v>70000</v>
      </c>
      <c r="S17" s="39">
        <f t="shared" si="11"/>
        <v>70000</v>
      </c>
      <c r="T17" s="39">
        <f t="shared" si="12"/>
        <v>70000</v>
      </c>
      <c r="U17" s="39">
        <f t="shared" si="13"/>
        <v>70000</v>
      </c>
      <c r="V17" s="39">
        <f t="shared" si="14"/>
        <v>70000</v>
      </c>
      <c r="W17" s="39">
        <f t="shared" si="15"/>
        <v>70000</v>
      </c>
      <c r="X17" s="39">
        <f t="shared" si="16"/>
        <v>70000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95</v>
      </c>
      <c r="B18" s="57">
        <v>80</v>
      </c>
      <c r="C18" s="57">
        <v>34</v>
      </c>
      <c r="D18" s="57"/>
      <c r="E18" s="57">
        <v>13</v>
      </c>
      <c r="F18" s="161">
        <f t="shared" si="5"/>
        <v>0</v>
      </c>
      <c r="G18" s="154">
        <f t="shared" si="0"/>
        <v>0</v>
      </c>
      <c r="H18" s="154">
        <f t="shared" si="6"/>
        <v>70000</v>
      </c>
      <c r="I18" s="66">
        <f t="shared" si="7"/>
        <v>70000</v>
      </c>
      <c r="J18" s="32"/>
      <c r="K18" s="72">
        <v>0.01</v>
      </c>
      <c r="L18" s="159">
        <f t="shared" si="1"/>
        <v>70000</v>
      </c>
      <c r="M18" s="217">
        <v>0</v>
      </c>
      <c r="N18" s="217">
        <f t="shared" si="25"/>
        <v>0</v>
      </c>
      <c r="O18" s="217">
        <f t="shared" si="3"/>
        <v>70000</v>
      </c>
      <c r="P18" s="27" t="s">
        <v>197</v>
      </c>
      <c r="Q18" s="39">
        <f t="shared" si="9"/>
        <v>70000</v>
      </c>
      <c r="R18" s="39">
        <f t="shared" si="10"/>
        <v>70000</v>
      </c>
      <c r="S18" s="39">
        <f t="shared" si="11"/>
        <v>70000</v>
      </c>
      <c r="T18" s="39">
        <f t="shared" si="12"/>
        <v>70000</v>
      </c>
      <c r="U18" s="39">
        <f t="shared" si="13"/>
        <v>70000</v>
      </c>
      <c r="V18" s="39">
        <f t="shared" si="14"/>
        <v>70000</v>
      </c>
      <c r="W18" s="39">
        <f t="shared" si="15"/>
        <v>70000</v>
      </c>
      <c r="X18" s="39">
        <f t="shared" si="16"/>
        <v>70000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/>
      <c r="B19" s="57"/>
      <c r="C19" s="57"/>
      <c r="D19" s="57"/>
      <c r="E19" s="57"/>
      <c r="F19" s="161">
        <f t="shared" si="5"/>
        <v>0</v>
      </c>
      <c r="G19" s="154">
        <f t="shared" si="0"/>
        <v>0</v>
      </c>
      <c r="H19" s="154">
        <f t="shared" si="6"/>
        <v>0</v>
      </c>
      <c r="I19" s="66">
        <f t="shared" si="7"/>
        <v>0</v>
      </c>
      <c r="J19" s="32"/>
      <c r="K19" s="72">
        <v>0.01</v>
      </c>
      <c r="L19" s="159">
        <f t="shared" si="1"/>
        <v>70000</v>
      </c>
      <c r="M19" s="217">
        <v>0</v>
      </c>
      <c r="N19" s="217">
        <f t="shared" si="25"/>
        <v>0</v>
      </c>
      <c r="O19" s="217">
        <f t="shared" si="3"/>
        <v>0</v>
      </c>
      <c r="P19" s="27" t="s">
        <v>158</v>
      </c>
      <c r="Q19" s="39">
        <f t="shared" si="9"/>
        <v>70000</v>
      </c>
      <c r="R19" s="39">
        <f t="shared" si="10"/>
        <v>70000</v>
      </c>
      <c r="S19" s="39">
        <f t="shared" si="11"/>
        <v>70000</v>
      </c>
      <c r="T19" s="39">
        <f t="shared" si="12"/>
        <v>70000</v>
      </c>
      <c r="U19" s="39">
        <f t="shared" si="13"/>
        <v>70000</v>
      </c>
      <c r="V19" s="39">
        <f t="shared" si="14"/>
        <v>70000</v>
      </c>
      <c r="W19" s="39">
        <f t="shared" si="15"/>
        <v>70000</v>
      </c>
      <c r="X19" s="39">
        <f t="shared" si="16"/>
        <v>70000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/>
      <c r="B20" s="57"/>
      <c r="C20" s="57"/>
      <c r="D20" s="57"/>
      <c r="E20" s="57"/>
      <c r="F20" s="161">
        <f t="shared" si="5"/>
        <v>0</v>
      </c>
      <c r="G20" s="154">
        <f t="shared" si="0"/>
        <v>0</v>
      </c>
      <c r="H20" s="154">
        <f t="shared" si="6"/>
        <v>0</v>
      </c>
      <c r="I20" s="66">
        <f t="shared" si="7"/>
        <v>0</v>
      </c>
      <c r="J20" s="32"/>
      <c r="K20" s="72">
        <v>0.01</v>
      </c>
      <c r="L20" s="159">
        <f t="shared" si="1"/>
        <v>70000</v>
      </c>
      <c r="M20" s="217">
        <v>0</v>
      </c>
      <c r="N20" s="217">
        <f t="shared" si="25"/>
        <v>0</v>
      </c>
      <c r="O20" s="217">
        <f t="shared" si="3"/>
        <v>0</v>
      </c>
      <c r="P20" s="27" t="s">
        <v>198</v>
      </c>
      <c r="Q20" s="39">
        <f t="shared" si="9"/>
        <v>70000</v>
      </c>
      <c r="R20" s="39">
        <f t="shared" si="10"/>
        <v>70000</v>
      </c>
      <c r="S20" s="39">
        <f t="shared" si="11"/>
        <v>70000</v>
      </c>
      <c r="T20" s="39">
        <f t="shared" si="12"/>
        <v>70000</v>
      </c>
      <c r="U20" s="39">
        <f t="shared" si="13"/>
        <v>70000</v>
      </c>
      <c r="V20" s="39">
        <f t="shared" si="14"/>
        <v>70000</v>
      </c>
      <c r="W20" s="39">
        <f t="shared" si="15"/>
        <v>70000</v>
      </c>
      <c r="X20" s="39">
        <f t="shared" si="16"/>
        <v>70000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57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70000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70000</v>
      </c>
      <c r="R21" s="39">
        <f t="shared" si="10"/>
        <v>70000</v>
      </c>
      <c r="S21" s="39">
        <f t="shared" si="11"/>
        <v>70000</v>
      </c>
      <c r="T21" s="39">
        <f t="shared" si="12"/>
        <v>70000</v>
      </c>
      <c r="U21" s="39">
        <f t="shared" si="13"/>
        <v>70000</v>
      </c>
      <c r="V21" s="39">
        <f t="shared" si="14"/>
        <v>70000</v>
      </c>
      <c r="W21" s="39">
        <f t="shared" si="15"/>
        <v>70000</v>
      </c>
      <c r="X21" s="39">
        <f t="shared" si="16"/>
        <v>70000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57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70000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70000</v>
      </c>
      <c r="R22" s="39">
        <f t="shared" si="10"/>
        <v>70000</v>
      </c>
      <c r="S22" s="39">
        <f t="shared" si="11"/>
        <v>70000</v>
      </c>
      <c r="T22" s="39">
        <f t="shared" si="12"/>
        <v>70000</v>
      </c>
      <c r="U22" s="39">
        <f t="shared" si="13"/>
        <v>70000</v>
      </c>
      <c r="V22" s="39">
        <f t="shared" si="14"/>
        <v>70000</v>
      </c>
      <c r="W22" s="39">
        <f t="shared" si="15"/>
        <v>70000</v>
      </c>
      <c r="X22" s="39">
        <f t="shared" si="16"/>
        <v>62222.222222222219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57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70000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70000</v>
      </c>
      <c r="R23" s="39">
        <f t="shared" si="10"/>
        <v>70000</v>
      </c>
      <c r="S23" s="39">
        <f t="shared" si="11"/>
        <v>70000</v>
      </c>
      <c r="T23" s="39">
        <f t="shared" si="12"/>
        <v>70000</v>
      </c>
      <c r="U23" s="39">
        <f t="shared" si="13"/>
        <v>70000</v>
      </c>
      <c r="V23" s="39">
        <f t="shared" si="14"/>
        <v>70000</v>
      </c>
      <c r="W23" s="39">
        <f t="shared" si="15"/>
        <v>61250</v>
      </c>
      <c r="X23" s="39">
        <f t="shared" si="16"/>
        <v>54444.444444444445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70000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70000</v>
      </c>
      <c r="R24" s="39">
        <f t="shared" si="10"/>
        <v>70000</v>
      </c>
      <c r="S24" s="39">
        <f t="shared" si="11"/>
        <v>70000</v>
      </c>
      <c r="T24" s="39">
        <f t="shared" si="12"/>
        <v>70000</v>
      </c>
      <c r="U24" s="39">
        <f t="shared" si="13"/>
        <v>70000</v>
      </c>
      <c r="V24" s="39">
        <f t="shared" si="14"/>
        <v>60000</v>
      </c>
      <c r="W24" s="39">
        <f t="shared" si="15"/>
        <v>52500</v>
      </c>
      <c r="X24" s="39">
        <f t="shared" si="16"/>
        <v>46666.666666666664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70000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70000</v>
      </c>
      <c r="R25" s="39">
        <f t="shared" si="10"/>
        <v>70000</v>
      </c>
      <c r="S25" s="39">
        <f t="shared" si="11"/>
        <v>70000</v>
      </c>
      <c r="T25" s="39">
        <f t="shared" si="12"/>
        <v>70000</v>
      </c>
      <c r="U25" s="39">
        <f t="shared" si="13"/>
        <v>58333.333333333336</v>
      </c>
      <c r="V25" s="39">
        <f t="shared" si="14"/>
        <v>50000</v>
      </c>
      <c r="W25" s="39">
        <f t="shared" si="15"/>
        <v>43750</v>
      </c>
      <c r="X25" s="39">
        <f t="shared" si="16"/>
        <v>38888.888888888891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70000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70000</v>
      </c>
      <c r="R26" s="39">
        <f t="shared" si="10"/>
        <v>70000</v>
      </c>
      <c r="S26" s="39">
        <f t="shared" si="11"/>
        <v>70000</v>
      </c>
      <c r="T26" s="39">
        <f t="shared" si="12"/>
        <v>56000</v>
      </c>
      <c r="U26" s="39">
        <f t="shared" si="13"/>
        <v>46666.666666666664</v>
      </c>
      <c r="V26" s="39">
        <f t="shared" si="14"/>
        <v>40000</v>
      </c>
      <c r="W26" s="39">
        <f t="shared" si="15"/>
        <v>35000</v>
      </c>
      <c r="X26" s="39">
        <f t="shared" si="16"/>
        <v>31111.111111111109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70000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70000</v>
      </c>
      <c r="R27" s="39">
        <f t="shared" si="10"/>
        <v>70000</v>
      </c>
      <c r="S27" s="39">
        <f t="shared" si="11"/>
        <v>52500</v>
      </c>
      <c r="T27" s="39">
        <f t="shared" si="12"/>
        <v>42000</v>
      </c>
      <c r="U27" s="39">
        <f t="shared" si="13"/>
        <v>35000</v>
      </c>
      <c r="V27" s="39">
        <f t="shared" si="14"/>
        <v>30000</v>
      </c>
      <c r="W27" s="39">
        <f t="shared" si="15"/>
        <v>26250</v>
      </c>
      <c r="X27" s="39">
        <f t="shared" si="16"/>
        <v>23333.333333333332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70000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70000</v>
      </c>
      <c r="R28" s="39">
        <f t="shared" si="10"/>
        <v>46666.666666666664</v>
      </c>
      <c r="S28" s="39">
        <f t="shared" si="11"/>
        <v>35000</v>
      </c>
      <c r="T28" s="39">
        <f t="shared" si="12"/>
        <v>28000</v>
      </c>
      <c r="U28" s="39">
        <f t="shared" si="13"/>
        <v>23333.333333333332</v>
      </c>
      <c r="V28" s="39">
        <f t="shared" si="14"/>
        <v>20000</v>
      </c>
      <c r="W28" s="39">
        <f t="shared" si="15"/>
        <v>17500</v>
      </c>
      <c r="X28" s="39">
        <f t="shared" si="16"/>
        <v>15555.555555555555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70000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35000</v>
      </c>
      <c r="R29" s="39">
        <f t="shared" si="10"/>
        <v>23333.333333333332</v>
      </c>
      <c r="S29" s="39">
        <f t="shared" si="11"/>
        <v>17500</v>
      </c>
      <c r="T29" s="39">
        <f t="shared" si="12"/>
        <v>14000</v>
      </c>
      <c r="U29" s="39">
        <f t="shared" si="13"/>
        <v>11666.666666666666</v>
      </c>
      <c r="V29" s="39">
        <f t="shared" si="14"/>
        <v>10000</v>
      </c>
      <c r="W29" s="39">
        <f t="shared" si="15"/>
        <v>8750</v>
      </c>
      <c r="X29" s="39">
        <f t="shared" si="16"/>
        <v>7777.7777777777774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H104"/>
  <sheetViews>
    <sheetView workbookViewId="0">
      <selection activeCell="AJ18" sqref="AJ18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Tourp!D15</f>
        <v xml:space="preserve">AT&amp;T Byron Nelson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215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v>5000000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80</v>
      </c>
      <c r="B6" s="57">
        <v>41</v>
      </c>
      <c r="C6" s="57">
        <v>31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73</v>
      </c>
      <c r="B7" s="57">
        <v>39</v>
      </c>
      <c r="C7" s="57">
        <v>35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96</v>
      </c>
      <c r="B8" s="57">
        <v>37</v>
      </c>
      <c r="C8" s="57">
        <v>34</v>
      </c>
      <c r="D8" s="57"/>
      <c r="E8" s="57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79</v>
      </c>
      <c r="B9" s="57">
        <v>36</v>
      </c>
      <c r="C9" s="57">
        <v>30</v>
      </c>
      <c r="D9" s="57"/>
      <c r="E9" s="57" t="s">
        <v>108</v>
      </c>
      <c r="F9" s="161">
        <f t="shared" si="5"/>
        <v>6</v>
      </c>
      <c r="G9" s="154">
        <f t="shared" si="0"/>
        <v>0</v>
      </c>
      <c r="H9" s="154">
        <f t="shared" si="6"/>
        <v>416666.66666666669</v>
      </c>
      <c r="I9" s="66">
        <f t="shared" si="7"/>
        <v>416666.66666666669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6</v>
      </c>
      <c r="O9" s="217">
        <f t="shared" si="3"/>
        <v>416666.66666666669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3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85</v>
      </c>
      <c r="B10" s="57">
        <v>36</v>
      </c>
      <c r="C10" s="57">
        <v>31</v>
      </c>
      <c r="D10" s="57"/>
      <c r="E10" s="57" t="s">
        <v>108</v>
      </c>
      <c r="F10" s="161">
        <f t="shared" si="5"/>
        <v>6</v>
      </c>
      <c r="G10" s="154">
        <f t="shared" si="0"/>
        <v>0</v>
      </c>
      <c r="H10" s="154">
        <f t="shared" si="6"/>
        <v>416666.66666666669</v>
      </c>
      <c r="I10" s="66">
        <f t="shared" si="7"/>
        <v>416666.66666666669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416666.66666666669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81</v>
      </c>
      <c r="B11" s="57">
        <v>36</v>
      </c>
      <c r="C11" s="57">
        <v>29</v>
      </c>
      <c r="D11" s="57"/>
      <c r="E11" s="57" t="s">
        <v>108</v>
      </c>
      <c r="F11" s="161">
        <f t="shared" si="5"/>
        <v>6</v>
      </c>
      <c r="G11" s="154">
        <f t="shared" si="0"/>
        <v>0</v>
      </c>
      <c r="H11" s="154">
        <f t="shared" si="6"/>
        <v>416666.66666666669</v>
      </c>
      <c r="I11" s="66">
        <f t="shared" si="7"/>
        <v>416666.66666666669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6</v>
      </c>
      <c r="O11" s="217">
        <f t="shared" si="3"/>
        <v>416666.66666666669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0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89</v>
      </c>
      <c r="B12" s="57">
        <v>35</v>
      </c>
      <c r="C12" s="57">
        <v>34</v>
      </c>
      <c r="D12" s="57" t="s">
        <v>216</v>
      </c>
      <c r="E12" s="57">
        <v>7</v>
      </c>
      <c r="F12" s="161">
        <f t="shared" si="5"/>
        <v>4</v>
      </c>
      <c r="G12" s="154">
        <f t="shared" si="0"/>
        <v>300000</v>
      </c>
      <c r="H12" s="154">
        <f t="shared" si="6"/>
        <v>300000</v>
      </c>
      <c r="I12" s="66">
        <f t="shared" si="7"/>
        <v>600000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94</v>
      </c>
      <c r="B13" s="57">
        <v>33</v>
      </c>
      <c r="C13" s="57">
        <v>34</v>
      </c>
      <c r="D13" s="57"/>
      <c r="E13" s="57" t="s">
        <v>194</v>
      </c>
      <c r="F13" s="161">
        <f t="shared" si="5"/>
        <v>2</v>
      </c>
      <c r="G13" s="154">
        <f t="shared" si="0"/>
        <v>0</v>
      </c>
      <c r="H13" s="154">
        <f t="shared" si="6"/>
        <v>166666.66666666666</v>
      </c>
      <c r="I13" s="66">
        <f t="shared" si="7"/>
        <v>166666.66666666666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2</v>
      </c>
      <c r="O13" s="217">
        <f t="shared" si="3"/>
        <v>166666.66666666666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3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83</v>
      </c>
      <c r="B14" s="57">
        <v>33</v>
      </c>
      <c r="C14" s="57">
        <v>36</v>
      </c>
      <c r="D14" s="57"/>
      <c r="E14" s="57" t="s">
        <v>194</v>
      </c>
      <c r="F14" s="161">
        <f t="shared" si="5"/>
        <v>2</v>
      </c>
      <c r="G14" s="154">
        <f t="shared" si="0"/>
        <v>0</v>
      </c>
      <c r="H14" s="154">
        <f t="shared" si="6"/>
        <v>166666.66666666666</v>
      </c>
      <c r="I14" s="66">
        <f t="shared" si="7"/>
        <v>166666.66666666666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166666.66666666666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75</v>
      </c>
      <c r="B15" s="57">
        <v>33</v>
      </c>
      <c r="C15" s="57">
        <v>34</v>
      </c>
      <c r="D15" s="57"/>
      <c r="E15" s="57" t="s">
        <v>194</v>
      </c>
      <c r="F15" s="161">
        <f t="shared" si="5"/>
        <v>2</v>
      </c>
      <c r="G15" s="154">
        <f t="shared" si="0"/>
        <v>0</v>
      </c>
      <c r="H15" s="154">
        <f t="shared" si="6"/>
        <v>166666.66666666666</v>
      </c>
      <c r="I15" s="66">
        <f t="shared" si="7"/>
        <v>166666.66666666666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2</v>
      </c>
      <c r="O15" s="217">
        <f t="shared" si="3"/>
        <v>166666.66666666666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84</v>
      </c>
      <c r="B16" s="57">
        <v>30</v>
      </c>
      <c r="C16" s="57">
        <v>35</v>
      </c>
      <c r="D16" s="57"/>
      <c r="E16" s="57">
        <v>11</v>
      </c>
      <c r="F16" s="161">
        <f t="shared" si="5"/>
        <v>0</v>
      </c>
      <c r="G16" s="154">
        <f t="shared" si="0"/>
        <v>0</v>
      </c>
      <c r="H16" s="154">
        <f t="shared" si="6"/>
        <v>50000</v>
      </c>
      <c r="I16" s="66">
        <f t="shared" si="7"/>
        <v>50000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</v>
      </c>
      <c r="O16" s="217">
        <f t="shared" si="3"/>
        <v>50000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74</v>
      </c>
      <c r="B17" s="57">
        <v>29</v>
      </c>
      <c r="C17" s="57">
        <v>38</v>
      </c>
      <c r="D17" s="57"/>
      <c r="E17" s="57" t="s">
        <v>196</v>
      </c>
      <c r="F17" s="161">
        <f t="shared" si="5"/>
        <v>0</v>
      </c>
      <c r="G17" s="154">
        <f t="shared" si="0"/>
        <v>0</v>
      </c>
      <c r="H17" s="154">
        <f t="shared" si="6"/>
        <v>50000</v>
      </c>
      <c r="I17" s="66">
        <f t="shared" si="7"/>
        <v>50000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</v>
      </c>
      <c r="O17" s="217">
        <f t="shared" si="3"/>
        <v>50000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2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95</v>
      </c>
      <c r="B18" s="57">
        <v>29</v>
      </c>
      <c r="C18" s="57">
        <v>37</v>
      </c>
      <c r="D18" s="57"/>
      <c r="E18" s="57" t="s">
        <v>196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88</v>
      </c>
      <c r="B19" s="57">
        <v>26</v>
      </c>
      <c r="C19" s="57">
        <v>37</v>
      </c>
      <c r="D19" s="57"/>
      <c r="E19" s="57" t="s">
        <v>158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2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77</v>
      </c>
      <c r="B20" s="57">
        <v>26</v>
      </c>
      <c r="C20" s="57">
        <v>35</v>
      </c>
      <c r="D20" s="57"/>
      <c r="E20" s="57" t="s">
        <v>158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91</v>
      </c>
      <c r="B21" s="57">
        <v>22</v>
      </c>
      <c r="C21" s="57">
        <v>43</v>
      </c>
      <c r="D21" s="57"/>
      <c r="E21" s="57">
        <v>16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57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57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H104"/>
  <sheetViews>
    <sheetView showZeros="0" workbookViewId="0">
      <selection activeCell="A3" sqref="A3:I4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tr">
        <f>Tourp!D14</f>
        <v xml:space="preserve">Wells Fargo Championship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213</v>
      </c>
      <c r="B3" s="371"/>
      <c r="C3" s="371"/>
      <c r="D3" s="371"/>
      <c r="E3" s="371"/>
      <c r="F3" s="371"/>
      <c r="G3" s="371"/>
      <c r="H3" s="371"/>
      <c r="I3" s="371"/>
      <c r="J3" s="152"/>
      <c r="K3" s="364" t="s">
        <v>102</v>
      </c>
      <c r="L3" s="36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2">
        <v>5000000</v>
      </c>
      <c r="L4" s="373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93</v>
      </c>
      <c r="B6" s="57">
        <v>38</v>
      </c>
      <c r="C6" s="57">
        <v>31</v>
      </c>
      <c r="D6" s="57">
        <v>0</v>
      </c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81</v>
      </c>
      <c r="B7" s="57">
        <v>38</v>
      </c>
      <c r="C7" s="57">
        <v>27</v>
      </c>
      <c r="D7" s="57">
        <v>0</v>
      </c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97</v>
      </c>
      <c r="B8" s="57">
        <v>36</v>
      </c>
      <c r="C8" s="57">
        <v>38</v>
      </c>
      <c r="D8" s="57">
        <v>0</v>
      </c>
      <c r="E8" s="57" t="s">
        <v>149</v>
      </c>
      <c r="F8" s="161">
        <f t="shared" si="5"/>
        <v>7.5</v>
      </c>
      <c r="G8" s="154">
        <f t="shared" si="0"/>
        <v>0</v>
      </c>
      <c r="H8" s="154">
        <f t="shared" si="6"/>
        <v>575000</v>
      </c>
      <c r="I8" s="66">
        <f t="shared" si="7"/>
        <v>575000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7.5</v>
      </c>
      <c r="O8" s="217">
        <f t="shared" si="3"/>
        <v>575000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2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82</v>
      </c>
      <c r="B9" s="57">
        <v>36</v>
      </c>
      <c r="C9" s="57">
        <v>34</v>
      </c>
      <c r="D9" s="57">
        <v>0</v>
      </c>
      <c r="E9" s="57" t="s">
        <v>149</v>
      </c>
      <c r="F9" s="161">
        <f t="shared" si="5"/>
        <v>7.5</v>
      </c>
      <c r="G9" s="154">
        <f t="shared" si="0"/>
        <v>0</v>
      </c>
      <c r="H9" s="154">
        <f t="shared" si="6"/>
        <v>575000</v>
      </c>
      <c r="I9" s="66">
        <f t="shared" si="7"/>
        <v>575000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7.5</v>
      </c>
      <c r="O9" s="217">
        <f t="shared" si="3"/>
        <v>575000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85</v>
      </c>
      <c r="B10" s="57">
        <v>35</v>
      </c>
      <c r="C10" s="57">
        <v>36</v>
      </c>
      <c r="D10" s="57">
        <v>0</v>
      </c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79</v>
      </c>
      <c r="B11" s="57">
        <v>34</v>
      </c>
      <c r="C11" s="57">
        <v>36</v>
      </c>
      <c r="D11" s="57" t="s">
        <v>208</v>
      </c>
      <c r="E11" s="57" t="s">
        <v>152</v>
      </c>
      <c r="F11" s="161">
        <f t="shared" si="5"/>
        <v>4.5</v>
      </c>
      <c r="G11" s="154">
        <f t="shared" si="0"/>
        <v>300000</v>
      </c>
      <c r="H11" s="154">
        <f t="shared" si="6"/>
        <v>325000</v>
      </c>
      <c r="I11" s="66">
        <f t="shared" si="7"/>
        <v>625000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4.5</v>
      </c>
      <c r="O11" s="217">
        <f t="shared" si="3"/>
        <v>325000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2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89</v>
      </c>
      <c r="B12" s="57">
        <v>34</v>
      </c>
      <c r="C12" s="57">
        <v>35</v>
      </c>
      <c r="D12" s="57">
        <v>0</v>
      </c>
      <c r="E12" s="57" t="s">
        <v>152</v>
      </c>
      <c r="F12" s="161">
        <f t="shared" si="5"/>
        <v>4.5</v>
      </c>
      <c r="G12" s="154">
        <f t="shared" si="0"/>
        <v>0</v>
      </c>
      <c r="H12" s="154">
        <f t="shared" si="6"/>
        <v>325000</v>
      </c>
      <c r="I12" s="66">
        <f t="shared" si="7"/>
        <v>325000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4.5</v>
      </c>
      <c r="O12" s="217">
        <f t="shared" si="3"/>
        <v>325000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94</v>
      </c>
      <c r="B13" s="57">
        <v>33</v>
      </c>
      <c r="C13" s="57">
        <v>42</v>
      </c>
      <c r="D13" s="57">
        <v>0</v>
      </c>
      <c r="E13" s="57">
        <v>8</v>
      </c>
      <c r="F13" s="161">
        <f t="shared" si="5"/>
        <v>3</v>
      </c>
      <c r="G13" s="154">
        <f t="shared" si="0"/>
        <v>0</v>
      </c>
      <c r="H13" s="154">
        <f t="shared" si="6"/>
        <v>250000</v>
      </c>
      <c r="I13" s="66">
        <f t="shared" si="7"/>
        <v>250000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</v>
      </c>
      <c r="O13" s="217">
        <f t="shared" si="3"/>
        <v>250000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75</v>
      </c>
      <c r="B14" s="57">
        <v>32</v>
      </c>
      <c r="C14" s="57">
        <v>34</v>
      </c>
      <c r="D14" s="57">
        <v>0</v>
      </c>
      <c r="E14" s="57">
        <v>9</v>
      </c>
      <c r="F14" s="161">
        <f t="shared" si="5"/>
        <v>2</v>
      </c>
      <c r="G14" s="154">
        <f t="shared" si="0"/>
        <v>0</v>
      </c>
      <c r="H14" s="154">
        <f t="shared" si="6"/>
        <v>150000</v>
      </c>
      <c r="I14" s="66">
        <f t="shared" si="7"/>
        <v>150000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2</v>
      </c>
      <c r="O14" s="217">
        <f t="shared" si="3"/>
        <v>150000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90</v>
      </c>
      <c r="B15" s="57">
        <v>31</v>
      </c>
      <c r="C15" s="57">
        <v>30</v>
      </c>
      <c r="D15" s="57">
        <v>0</v>
      </c>
      <c r="E15" s="57" t="s">
        <v>113</v>
      </c>
      <c r="F15" s="161">
        <f t="shared" si="5"/>
        <v>0.2</v>
      </c>
      <c r="G15" s="154">
        <f t="shared" si="0"/>
        <v>0</v>
      </c>
      <c r="H15" s="154">
        <f t="shared" si="6"/>
        <v>60000</v>
      </c>
      <c r="I15" s="66">
        <f t="shared" si="7"/>
        <v>60000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0.2</v>
      </c>
      <c r="O15" s="217">
        <f t="shared" si="3"/>
        <v>60000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5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83</v>
      </c>
      <c r="B16" s="57">
        <v>31</v>
      </c>
      <c r="C16" s="57">
        <v>34</v>
      </c>
      <c r="D16" s="57" t="s">
        <v>209</v>
      </c>
      <c r="E16" s="57" t="s">
        <v>113</v>
      </c>
      <c r="F16" s="161">
        <f t="shared" si="5"/>
        <v>0.2</v>
      </c>
      <c r="G16" s="154">
        <v>100000</v>
      </c>
      <c r="H16" s="154">
        <f t="shared" si="6"/>
        <v>60000</v>
      </c>
      <c r="I16" s="66">
        <f t="shared" si="7"/>
        <v>160000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0.2</v>
      </c>
      <c r="O16" s="217">
        <f t="shared" si="3"/>
        <v>60000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76</v>
      </c>
      <c r="B17" s="57">
        <v>31</v>
      </c>
      <c r="C17" s="57">
        <v>38</v>
      </c>
      <c r="D17" s="57">
        <v>0</v>
      </c>
      <c r="E17" s="57" t="s">
        <v>113</v>
      </c>
      <c r="F17" s="161">
        <f t="shared" si="5"/>
        <v>0.2</v>
      </c>
      <c r="G17" s="154">
        <f t="shared" si="0"/>
        <v>0</v>
      </c>
      <c r="H17" s="154">
        <f t="shared" si="6"/>
        <v>60000</v>
      </c>
      <c r="I17" s="66">
        <f t="shared" si="7"/>
        <v>60000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0.2</v>
      </c>
      <c r="O17" s="217">
        <f t="shared" si="3"/>
        <v>60000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80</v>
      </c>
      <c r="B18" s="57">
        <v>31</v>
      </c>
      <c r="C18" s="57">
        <v>32</v>
      </c>
      <c r="D18" s="57" t="s">
        <v>210</v>
      </c>
      <c r="E18" s="57" t="s">
        <v>113</v>
      </c>
      <c r="F18" s="161">
        <f t="shared" si="5"/>
        <v>0.2</v>
      </c>
      <c r="G18" s="154">
        <v>100000</v>
      </c>
      <c r="H18" s="154">
        <f t="shared" si="6"/>
        <v>60000</v>
      </c>
      <c r="I18" s="66">
        <f t="shared" si="7"/>
        <v>160000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0.2</v>
      </c>
      <c r="O18" s="217">
        <f t="shared" si="3"/>
        <v>60000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96</v>
      </c>
      <c r="B19" s="57">
        <v>31</v>
      </c>
      <c r="C19" s="57">
        <v>30</v>
      </c>
      <c r="D19" s="57">
        <v>0</v>
      </c>
      <c r="E19" s="57" t="s">
        <v>113</v>
      </c>
      <c r="F19" s="161">
        <f t="shared" si="5"/>
        <v>0.2</v>
      </c>
      <c r="G19" s="154">
        <f t="shared" si="0"/>
        <v>0</v>
      </c>
      <c r="H19" s="154">
        <f t="shared" si="6"/>
        <v>60000</v>
      </c>
      <c r="I19" s="66">
        <f t="shared" si="7"/>
        <v>60000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0.2</v>
      </c>
      <c r="O19" s="217">
        <f t="shared" si="3"/>
        <v>60000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74</v>
      </c>
      <c r="B20" s="57">
        <v>30</v>
      </c>
      <c r="C20" s="57">
        <v>36</v>
      </c>
      <c r="D20" s="57" t="s">
        <v>211</v>
      </c>
      <c r="E20" s="57">
        <v>15</v>
      </c>
      <c r="F20" s="161">
        <f t="shared" si="5"/>
        <v>0</v>
      </c>
      <c r="G20" s="154">
        <v>100000</v>
      </c>
      <c r="H20" s="154">
        <f t="shared" si="6"/>
        <v>50000</v>
      </c>
      <c r="I20" s="66">
        <f t="shared" si="7"/>
        <v>150000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73</v>
      </c>
      <c r="B21" s="57">
        <v>29</v>
      </c>
      <c r="C21" s="57">
        <v>36</v>
      </c>
      <c r="D21" s="57">
        <v>0</v>
      </c>
      <c r="E21" s="57" t="s">
        <v>186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2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84</v>
      </c>
      <c r="B22" s="57">
        <v>29</v>
      </c>
      <c r="C22" s="57">
        <v>35</v>
      </c>
      <c r="D22" s="57">
        <v>0</v>
      </c>
      <c r="E22" s="57" t="s">
        <v>186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77</v>
      </c>
      <c r="B23" s="57">
        <v>27</v>
      </c>
      <c r="C23" s="57">
        <v>41</v>
      </c>
      <c r="D23" s="57">
        <v>0</v>
      </c>
      <c r="E23" s="57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H104"/>
  <sheetViews>
    <sheetView topLeftCell="A10" workbookViewId="0">
      <selection activeCell="D22" sqref="D22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">
        <v>55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205</v>
      </c>
      <c r="B3" s="371"/>
      <c r="C3" s="371"/>
      <c r="D3" s="371"/>
      <c r="E3" s="371"/>
      <c r="F3" s="371"/>
      <c r="G3" s="371"/>
      <c r="H3" s="371"/>
      <c r="I3" s="371"/>
      <c r="J3" s="152"/>
      <c r="K3" s="374" t="s">
        <v>102</v>
      </c>
      <c r="L3" s="37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6">
        <v>5000000</v>
      </c>
      <c r="L4" s="377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94</v>
      </c>
      <c r="B6" s="57">
        <v>38</v>
      </c>
      <c r="C6" s="57">
        <v>32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79</v>
      </c>
      <c r="B7" s="57">
        <v>38</v>
      </c>
      <c r="C7" s="57">
        <v>33</v>
      </c>
      <c r="D7" s="57"/>
      <c r="E7" s="57">
        <v>2</v>
      </c>
      <c r="F7" s="161">
        <f t="shared" ref="F7:F29" si="5">N7</f>
        <v>10</v>
      </c>
      <c r="G7" s="154">
        <f t="shared" si="0"/>
        <v>0</v>
      </c>
      <c r="H7" s="154">
        <f t="shared" ref="H7:H29" si="6">O7</f>
        <v>800000</v>
      </c>
      <c r="I7" s="66">
        <f t="shared" ref="I7:I29" si="7">G7+H7</f>
        <v>800000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10</v>
      </c>
      <c r="O7" s="217">
        <f t="shared" si="3"/>
        <v>800000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0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85</v>
      </c>
      <c r="B8" s="57">
        <v>37</v>
      </c>
      <c r="C8" s="57">
        <v>36</v>
      </c>
      <c r="D8" s="57"/>
      <c r="E8" s="57">
        <v>3</v>
      </c>
      <c r="F8" s="161">
        <f t="shared" si="5"/>
        <v>8</v>
      </c>
      <c r="G8" s="154">
        <f t="shared" si="0"/>
        <v>0</v>
      </c>
      <c r="H8" s="154">
        <f t="shared" si="6"/>
        <v>650000</v>
      </c>
      <c r="I8" s="66">
        <f t="shared" si="7"/>
        <v>650000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8</v>
      </c>
      <c r="O8" s="217">
        <f t="shared" si="3"/>
        <v>650000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87</v>
      </c>
      <c r="B9" s="57">
        <v>34</v>
      </c>
      <c r="C9" s="57">
        <v>38</v>
      </c>
      <c r="D9" s="57"/>
      <c r="E9" s="57">
        <v>4</v>
      </c>
      <c r="F9" s="161">
        <f t="shared" si="5"/>
        <v>7</v>
      </c>
      <c r="G9" s="154">
        <f t="shared" si="0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78</v>
      </c>
      <c r="B10" s="57">
        <v>33</v>
      </c>
      <c r="C10" s="57">
        <v>38</v>
      </c>
      <c r="D10" s="57"/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90</v>
      </c>
      <c r="B11" s="57">
        <v>32</v>
      </c>
      <c r="C11" s="57">
        <v>37</v>
      </c>
      <c r="D11" s="57"/>
      <c r="E11" s="57" t="s">
        <v>152</v>
      </c>
      <c r="F11" s="161">
        <f t="shared" si="5"/>
        <v>3.5</v>
      </c>
      <c r="G11" s="154">
        <f t="shared" si="0"/>
        <v>0</v>
      </c>
      <c r="H11" s="154">
        <f t="shared" si="6"/>
        <v>262500</v>
      </c>
      <c r="I11" s="66">
        <f t="shared" si="7"/>
        <v>262500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3.5</v>
      </c>
      <c r="O11" s="217">
        <f t="shared" si="3"/>
        <v>262500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4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82</v>
      </c>
      <c r="B12" s="57">
        <v>32</v>
      </c>
      <c r="C12" s="57">
        <v>39</v>
      </c>
      <c r="D12" s="57"/>
      <c r="E12" s="57" t="s">
        <v>152</v>
      </c>
      <c r="F12" s="161">
        <f t="shared" si="5"/>
        <v>3.5</v>
      </c>
      <c r="G12" s="154">
        <f t="shared" si="0"/>
        <v>0</v>
      </c>
      <c r="H12" s="154">
        <f t="shared" si="6"/>
        <v>262500</v>
      </c>
      <c r="I12" s="66">
        <f t="shared" si="7"/>
        <v>262500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3.5</v>
      </c>
      <c r="O12" s="217">
        <f t="shared" si="3"/>
        <v>262500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96</v>
      </c>
      <c r="B13" s="57">
        <v>32</v>
      </c>
      <c r="C13" s="57">
        <v>31</v>
      </c>
      <c r="D13" s="57"/>
      <c r="E13" s="57" t="s">
        <v>152</v>
      </c>
      <c r="F13" s="161">
        <f t="shared" si="5"/>
        <v>3.5</v>
      </c>
      <c r="G13" s="154">
        <f t="shared" si="0"/>
        <v>0</v>
      </c>
      <c r="H13" s="154">
        <f t="shared" si="6"/>
        <v>262500</v>
      </c>
      <c r="I13" s="66">
        <f t="shared" si="7"/>
        <v>262500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3.5</v>
      </c>
      <c r="O13" s="217">
        <f t="shared" si="3"/>
        <v>262500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81</v>
      </c>
      <c r="B14" s="57">
        <v>32</v>
      </c>
      <c r="C14" s="57">
        <v>32</v>
      </c>
      <c r="D14" s="57"/>
      <c r="E14" s="57" t="s">
        <v>152</v>
      </c>
      <c r="F14" s="161">
        <f t="shared" si="5"/>
        <v>3.5</v>
      </c>
      <c r="G14" s="154">
        <f t="shared" si="0"/>
        <v>0</v>
      </c>
      <c r="H14" s="154">
        <f t="shared" si="6"/>
        <v>262500</v>
      </c>
      <c r="I14" s="66">
        <f t="shared" si="7"/>
        <v>262500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3.5</v>
      </c>
      <c r="O14" s="217">
        <f t="shared" si="3"/>
        <v>262500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0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75</v>
      </c>
      <c r="B15" s="57">
        <v>30</v>
      </c>
      <c r="C15" s="57">
        <v>37</v>
      </c>
      <c r="D15" s="57"/>
      <c r="E15" s="57" t="s">
        <v>113</v>
      </c>
      <c r="F15" s="161">
        <f t="shared" si="5"/>
        <v>0.33333333333333331</v>
      </c>
      <c r="G15" s="154">
        <f t="shared" si="0"/>
        <v>0</v>
      </c>
      <c r="H15" s="154">
        <f t="shared" si="6"/>
        <v>66666.666666666672</v>
      </c>
      <c r="I15" s="66">
        <f t="shared" si="7"/>
        <v>66666.666666666672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0.33333333333333331</v>
      </c>
      <c r="O15" s="217">
        <f t="shared" si="3"/>
        <v>66666.666666666672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3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97</v>
      </c>
      <c r="B16" s="57">
        <v>30</v>
      </c>
      <c r="C16" s="57">
        <v>38</v>
      </c>
      <c r="D16" s="57"/>
      <c r="E16" s="57" t="s">
        <v>113</v>
      </c>
      <c r="F16" s="161">
        <f t="shared" si="5"/>
        <v>0.33333333333333331</v>
      </c>
      <c r="G16" s="154">
        <f t="shared" si="0"/>
        <v>0</v>
      </c>
      <c r="H16" s="154">
        <f t="shared" si="6"/>
        <v>66666.666666666672</v>
      </c>
      <c r="I16" s="66">
        <f t="shared" si="7"/>
        <v>66666.666666666672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0.33333333333333331</v>
      </c>
      <c r="O16" s="217">
        <f t="shared" si="3"/>
        <v>66666.666666666672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93</v>
      </c>
      <c r="B17" s="57">
        <v>30</v>
      </c>
      <c r="C17" s="57">
        <v>37</v>
      </c>
      <c r="D17" s="57"/>
      <c r="E17" s="57" t="s">
        <v>113</v>
      </c>
      <c r="F17" s="161">
        <f t="shared" si="5"/>
        <v>0.33333333333333331</v>
      </c>
      <c r="G17" s="154">
        <f t="shared" si="0"/>
        <v>0</v>
      </c>
      <c r="H17" s="154">
        <f t="shared" si="6"/>
        <v>66666.666666666672</v>
      </c>
      <c r="I17" s="66">
        <f t="shared" si="7"/>
        <v>66666.666666666672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0.33333333333333331</v>
      </c>
      <c r="O17" s="217">
        <f t="shared" si="3"/>
        <v>66666.666666666672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74</v>
      </c>
      <c r="B18" s="57">
        <v>29</v>
      </c>
      <c r="C18" s="57">
        <v>39</v>
      </c>
      <c r="D18" s="57"/>
      <c r="E18" s="57">
        <v>13</v>
      </c>
      <c r="F18" s="161">
        <f t="shared" si="5"/>
        <v>0</v>
      </c>
      <c r="G18" s="154">
        <f t="shared" si="0"/>
        <v>0</v>
      </c>
      <c r="H18" s="154">
        <f t="shared" si="6"/>
        <v>50000</v>
      </c>
      <c r="I18" s="66">
        <f t="shared" si="7"/>
        <v>50000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</v>
      </c>
      <c r="O18" s="217">
        <f t="shared" si="3"/>
        <v>50000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92</v>
      </c>
      <c r="B19" s="57">
        <v>27</v>
      </c>
      <c r="C19" s="57">
        <v>39</v>
      </c>
      <c r="D19" s="57" t="s">
        <v>206</v>
      </c>
      <c r="E19" s="57">
        <v>14</v>
      </c>
      <c r="F19" s="161">
        <f t="shared" si="5"/>
        <v>0</v>
      </c>
      <c r="G19" s="154">
        <f t="shared" si="0"/>
        <v>300000</v>
      </c>
      <c r="H19" s="154">
        <f t="shared" si="6"/>
        <v>50000</v>
      </c>
      <c r="I19" s="66">
        <f t="shared" si="7"/>
        <v>350000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0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83</v>
      </c>
      <c r="B20" s="57">
        <v>26</v>
      </c>
      <c r="C20" s="57">
        <v>39</v>
      </c>
      <c r="D20" s="57"/>
      <c r="E20" s="57">
        <v>15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/>
      <c r="B21" s="57"/>
      <c r="C21" s="57"/>
      <c r="D21" s="57"/>
      <c r="E21" s="57"/>
      <c r="F21" s="161">
        <f t="shared" si="5"/>
        <v>0</v>
      </c>
      <c r="G21" s="154">
        <f t="shared" si="0"/>
        <v>0</v>
      </c>
      <c r="H21" s="154">
        <f t="shared" si="6"/>
        <v>0</v>
      </c>
      <c r="I21" s="66">
        <f t="shared" si="7"/>
        <v>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0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/>
      <c r="B22" s="57"/>
      <c r="C22" s="57"/>
      <c r="D22" s="57"/>
      <c r="E22" s="57"/>
      <c r="F22" s="161">
        <f t="shared" si="5"/>
        <v>0</v>
      </c>
      <c r="G22" s="154">
        <f t="shared" si="0"/>
        <v>0</v>
      </c>
      <c r="H22" s="154">
        <f t="shared" si="6"/>
        <v>0</v>
      </c>
      <c r="I22" s="66">
        <f t="shared" si="7"/>
        <v>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/>
      <c r="B23" s="57"/>
      <c r="C23" s="57"/>
      <c r="D23" s="57"/>
      <c r="E23" s="57"/>
      <c r="F23" s="161">
        <f t="shared" si="5"/>
        <v>0</v>
      </c>
      <c r="G23" s="154">
        <f t="shared" si="0"/>
        <v>0</v>
      </c>
      <c r="H23" s="154">
        <f t="shared" si="6"/>
        <v>0</v>
      </c>
      <c r="I23" s="66">
        <f t="shared" si="7"/>
        <v>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/>
      <c r="B24" s="57"/>
      <c r="C24" s="57"/>
      <c r="D24" s="57"/>
      <c r="E24" s="57"/>
      <c r="F24" s="161">
        <f t="shared" si="5"/>
        <v>0</v>
      </c>
      <c r="G24" s="154">
        <f t="shared" si="0"/>
        <v>0</v>
      </c>
      <c r="H24" s="154">
        <f t="shared" si="6"/>
        <v>0</v>
      </c>
      <c r="I24" s="66">
        <f t="shared" si="7"/>
        <v>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/>
      <c r="B25" s="57"/>
      <c r="C25" s="57"/>
      <c r="D25" s="57"/>
      <c r="E25" s="57"/>
      <c r="F25" s="161">
        <f t="shared" si="5"/>
        <v>0</v>
      </c>
      <c r="G25" s="154">
        <f t="shared" si="0"/>
        <v>0</v>
      </c>
      <c r="H25" s="154">
        <f t="shared" si="6"/>
        <v>0</v>
      </c>
      <c r="I25" s="66">
        <f t="shared" si="7"/>
        <v>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H104"/>
  <sheetViews>
    <sheetView topLeftCell="A10" workbookViewId="0">
      <selection activeCell="B6" sqref="B6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6.726562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5" width="10.36328125" hidden="1" customWidth="1"/>
    <col min="16" max="16" width="7.36328125" hidden="1" customWidth="1"/>
    <col min="17" max="17" width="9.26953125" style="41" hidden="1" customWidth="1"/>
    <col min="18" max="34" width="0" hidden="1" customWidth="1"/>
  </cols>
  <sheetData>
    <row r="1" spans="1:3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213"/>
      <c r="N1" s="213"/>
      <c r="O1" s="213"/>
      <c r="P1" s="151"/>
      <c r="Q1" s="151"/>
      <c r="R1" s="151"/>
      <c r="S1" s="151"/>
      <c r="T1" s="151"/>
      <c r="U1" s="151"/>
    </row>
    <row r="2" spans="1:34" s="27" customFormat="1" ht="36" customHeight="1" thickBot="1">
      <c r="A2" s="359" t="s">
        <v>34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152"/>
      <c r="N2" s="152"/>
      <c r="O2" s="152"/>
      <c r="Q2" s="39"/>
    </row>
    <row r="3" spans="1:34" s="27" customFormat="1" ht="18.5" customHeight="1">
      <c r="A3" s="371" t="s">
        <v>155</v>
      </c>
      <c r="B3" s="371"/>
      <c r="C3" s="371"/>
      <c r="D3" s="371"/>
      <c r="E3" s="371"/>
      <c r="F3" s="371"/>
      <c r="G3" s="371"/>
      <c r="H3" s="371"/>
      <c r="I3" s="371"/>
      <c r="J3" s="152"/>
      <c r="K3" s="374" t="s">
        <v>102</v>
      </c>
      <c r="L3" s="375"/>
      <c r="M3" s="215"/>
      <c r="N3" s="215"/>
      <c r="O3" s="215"/>
      <c r="Q3" s="39"/>
    </row>
    <row r="4" spans="1:3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6">
        <v>5000000</v>
      </c>
      <c r="L4" s="377"/>
      <c r="M4" s="216"/>
      <c r="N4" s="216"/>
      <c r="O4" s="216"/>
      <c r="Q4" s="39"/>
    </row>
    <row r="5" spans="1:3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M5" s="214"/>
      <c r="N5" s="214"/>
      <c r="O5" s="214"/>
      <c r="Q5" s="39">
        <v>2</v>
      </c>
      <c r="R5" s="27">
        <v>3</v>
      </c>
      <c r="S5" s="27">
        <v>4</v>
      </c>
      <c r="T5" s="27">
        <v>5</v>
      </c>
      <c r="U5" s="27">
        <v>6</v>
      </c>
      <c r="V5" s="27">
        <v>7</v>
      </c>
      <c r="W5" s="27">
        <v>8</v>
      </c>
      <c r="X5" s="27">
        <v>9</v>
      </c>
      <c r="Y5" s="27" t="s">
        <v>204</v>
      </c>
      <c r="AA5" s="39">
        <v>2</v>
      </c>
      <c r="AB5" s="27">
        <v>3</v>
      </c>
      <c r="AC5" s="27">
        <v>4</v>
      </c>
      <c r="AD5" s="27">
        <v>5</v>
      </c>
      <c r="AE5" s="27">
        <v>6</v>
      </c>
      <c r="AF5" s="27">
        <v>7</v>
      </c>
      <c r="AG5" s="27">
        <v>8</v>
      </c>
      <c r="AH5" s="27">
        <v>9</v>
      </c>
    </row>
    <row r="6" spans="1:34" s="3" customFormat="1" ht="18" customHeight="1">
      <c r="A6" s="57" t="s">
        <v>80</v>
      </c>
      <c r="B6" s="57">
        <v>38</v>
      </c>
      <c r="C6" s="57">
        <v>34</v>
      </c>
      <c r="D6" s="57"/>
      <c r="E6" s="57">
        <v>1</v>
      </c>
      <c r="F6" s="161">
        <f>N6</f>
        <v>12</v>
      </c>
      <c r="G6" s="154">
        <f t="shared" ref="G6:G29" si="0">IF(D6&gt;0,L$12,0)</f>
        <v>0</v>
      </c>
      <c r="H6" s="154">
        <f>O6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17">
        <v>12</v>
      </c>
      <c r="N6" s="217">
        <f t="shared" ref="N6:N7" si="2">IF(E6=0,0,IF(E6=E5,VLOOKUP(E6,Z:AH,VLOOKUP(E6,P:Y,10,0),0),IF(P6=E6,VLOOKUP(E6,Z:AH,VLOOKUP(E6,P:Y,10,0),0),M6)))</f>
        <v>12</v>
      </c>
      <c r="O6" s="217">
        <f t="shared" ref="O6:O25" si="3">IF(E6=0,0,IF(E6=E5,VLOOKUP(E6,P:X,VLOOKUP(E6,P:Y,10,0),0),IF(P6=E6,VLOOKUP(E6,P:X,VLOOKUP(E6,P:Y,10,0),0),L6)))</f>
        <v>1000000</v>
      </c>
      <c r="P6" s="27" t="s">
        <v>190</v>
      </c>
      <c r="Q6" s="39"/>
      <c r="R6" s="27"/>
      <c r="S6" s="27"/>
      <c r="T6" s="27"/>
      <c r="U6" s="27"/>
      <c r="V6" s="27"/>
      <c r="W6" s="27"/>
      <c r="X6" s="27"/>
      <c r="Y6" s="217">
        <f t="shared" ref="Y6:Y29" si="4">COUNTIF(E6:E29,P6)</f>
        <v>0</v>
      </c>
      <c r="Z6" s="217" t="str">
        <f>+P6</f>
        <v>T1</v>
      </c>
      <c r="AA6" s="39"/>
      <c r="AB6" s="27"/>
      <c r="AC6" s="27"/>
      <c r="AD6" s="27"/>
      <c r="AE6" s="27"/>
      <c r="AF6" s="27"/>
      <c r="AG6" s="27"/>
      <c r="AH6" s="27"/>
    </row>
    <row r="7" spans="1:34" s="3" customFormat="1" ht="18" customHeight="1">
      <c r="A7" s="57" t="s">
        <v>78</v>
      </c>
      <c r="B7" s="57">
        <v>36</v>
      </c>
      <c r="C7" s="57">
        <v>34</v>
      </c>
      <c r="D7" s="57"/>
      <c r="E7" s="57" t="s">
        <v>185</v>
      </c>
      <c r="F7" s="161">
        <f t="shared" ref="F7:F29" si="5">N7</f>
        <v>9</v>
      </c>
      <c r="G7" s="154">
        <f t="shared" si="0"/>
        <v>0</v>
      </c>
      <c r="H7" s="154">
        <f t="shared" ref="H7:H29" si="6">O7</f>
        <v>725000</v>
      </c>
      <c r="I7" s="66">
        <f t="shared" ref="I7:I29" si="7">G7+H7</f>
        <v>725000</v>
      </c>
      <c r="J7" s="32"/>
      <c r="K7" s="72">
        <v>0.16</v>
      </c>
      <c r="L7" s="159">
        <f t="shared" si="1"/>
        <v>800000</v>
      </c>
      <c r="M7" s="217">
        <v>10</v>
      </c>
      <c r="N7" s="217">
        <f t="shared" si="2"/>
        <v>9</v>
      </c>
      <c r="O7" s="217">
        <f t="shared" si="3"/>
        <v>725000</v>
      </c>
      <c r="P7" s="27" t="s">
        <v>185</v>
      </c>
      <c r="Q7" s="39">
        <f>SUM($L7:$L8)/Q$5</f>
        <v>725000</v>
      </c>
      <c r="R7" s="39">
        <f>SUM($L7:$L9)/R$5</f>
        <v>650000</v>
      </c>
      <c r="S7" s="39">
        <f>SUM($L7:$L10)/S$5</f>
        <v>587500</v>
      </c>
      <c r="T7" s="39">
        <f>SUM($L7:$L11)/T$5</f>
        <v>540000</v>
      </c>
      <c r="U7" s="39">
        <f>SUM($L7:$L12)/U$5</f>
        <v>500000</v>
      </c>
      <c r="V7" s="39">
        <f>SUM($L7:$L13)/V$5</f>
        <v>464285.71428571426</v>
      </c>
      <c r="W7" s="39">
        <f>SUM($L7:$L14)/W$5</f>
        <v>425000</v>
      </c>
      <c r="X7" s="39">
        <f>SUM($L7:$L15)/X$5</f>
        <v>388888.88888888888</v>
      </c>
      <c r="Y7" s="217">
        <f t="shared" si="4"/>
        <v>2</v>
      </c>
      <c r="Z7" s="217" t="str">
        <f t="shared" ref="Z7:Z29" si="8">+P7</f>
        <v>T2</v>
      </c>
      <c r="AA7" s="218">
        <f>SUM($M7:$M8)/AA$5</f>
        <v>9</v>
      </c>
      <c r="AB7" s="218">
        <f>SUM($M7:$M9)/AB$5</f>
        <v>8.3333333333333339</v>
      </c>
      <c r="AC7" s="218">
        <f>SUM($M7:$M10)/AC$5</f>
        <v>7.75</v>
      </c>
      <c r="AD7" s="218">
        <f>SUM($M7:$M11)/AD$5</f>
        <v>7.2</v>
      </c>
      <c r="AE7" s="218">
        <f>SUM($M7:$M12)/AE$5</f>
        <v>6.666666666666667</v>
      </c>
      <c r="AF7" s="218">
        <f>SUM($M7:$M13)/AF$5</f>
        <v>6.1428571428571432</v>
      </c>
      <c r="AG7" s="218">
        <f>SUM($M7:$M14)/AG$5</f>
        <v>5.625</v>
      </c>
      <c r="AH7" s="218">
        <f>SUM($M7:$M15)/AH$5</f>
        <v>5.1111111111111107</v>
      </c>
    </row>
    <row r="8" spans="1:34" s="3" customFormat="1" ht="18" customHeight="1">
      <c r="A8" s="57" t="s">
        <v>83</v>
      </c>
      <c r="B8" s="57">
        <v>36</v>
      </c>
      <c r="C8" s="57">
        <v>34</v>
      </c>
      <c r="D8" s="57" t="s">
        <v>189</v>
      </c>
      <c r="E8" s="57" t="s">
        <v>185</v>
      </c>
      <c r="F8" s="161">
        <f t="shared" si="5"/>
        <v>9</v>
      </c>
      <c r="G8" s="154">
        <f t="shared" si="0"/>
        <v>300000</v>
      </c>
      <c r="H8" s="154">
        <f t="shared" si="6"/>
        <v>725000</v>
      </c>
      <c r="I8" s="66">
        <f t="shared" si="7"/>
        <v>1025000</v>
      </c>
      <c r="J8" s="32"/>
      <c r="K8" s="72">
        <v>0.13</v>
      </c>
      <c r="L8" s="159">
        <f t="shared" si="1"/>
        <v>650000</v>
      </c>
      <c r="M8" s="217">
        <v>8</v>
      </c>
      <c r="N8" s="217">
        <f>IF(E8=0,0,IF(E8=E7,VLOOKUP(E8,Z:AH,VLOOKUP(E8,P:Y,10,0),0),IF(P8=E8,VLOOKUP(E8,Z:AH,VLOOKUP(E8,P:Y,10,0),0),M8)))</f>
        <v>9</v>
      </c>
      <c r="O8" s="217">
        <f t="shared" si="3"/>
        <v>725000</v>
      </c>
      <c r="P8" s="27" t="s">
        <v>149</v>
      </c>
      <c r="Q8" s="39">
        <f t="shared" ref="Q8:Q29" si="9">SUM($L8:$L9)/Q$5</f>
        <v>575000</v>
      </c>
      <c r="R8" s="39">
        <f t="shared" ref="R8:R29" si="10">SUM($L8:$L10)/R$5</f>
        <v>516666.66666666669</v>
      </c>
      <c r="S8" s="39">
        <f t="shared" ref="S8:S29" si="11">SUM($L8:$L11)/S$5</f>
        <v>475000</v>
      </c>
      <c r="T8" s="39">
        <f t="shared" ref="T8:T29" si="12">SUM($L8:$L12)/T$5</f>
        <v>440000</v>
      </c>
      <c r="U8" s="39">
        <f t="shared" ref="U8:U29" si="13">SUM($L8:$L13)/U$5</f>
        <v>408333.33333333331</v>
      </c>
      <c r="V8" s="39">
        <f t="shared" ref="V8:V29" si="14">SUM($L8:$L14)/V$5</f>
        <v>371428.57142857142</v>
      </c>
      <c r="W8" s="39">
        <f t="shared" ref="W8:W29" si="15">SUM($L8:$L15)/W$5</f>
        <v>337500</v>
      </c>
      <c r="X8" s="39">
        <f t="shared" ref="X8:X29" si="16">SUM($L8:$L16)/X$5</f>
        <v>305555.55555555556</v>
      </c>
      <c r="Y8" s="217">
        <f t="shared" si="4"/>
        <v>0</v>
      </c>
      <c r="Z8" s="217" t="str">
        <f t="shared" si="8"/>
        <v>T3</v>
      </c>
      <c r="AA8" s="218">
        <f t="shared" ref="AA8:AA29" si="17">SUM($M8:$M9)/AA$5</f>
        <v>7.5</v>
      </c>
      <c r="AB8" s="218">
        <f t="shared" ref="AB8:AB29" si="18">SUM($M8:$M10)/AB$5</f>
        <v>7</v>
      </c>
      <c r="AC8" s="218">
        <f t="shared" ref="AC8:AC29" si="19">SUM($M8:$M11)/AC$5</f>
        <v>6.5</v>
      </c>
      <c r="AD8" s="218">
        <f t="shared" ref="AD8:AD29" si="20">SUM($M8:$M12)/AD$5</f>
        <v>6</v>
      </c>
      <c r="AE8" s="218">
        <f t="shared" ref="AE8:AE29" si="21">SUM($M8:$M13)/AE$5</f>
        <v>5.5</v>
      </c>
      <c r="AF8" s="218">
        <f t="shared" ref="AF8:AF29" si="22">SUM($M8:$M14)/AF$5</f>
        <v>5</v>
      </c>
      <c r="AG8" s="218">
        <f t="shared" ref="AG8:AG29" si="23">SUM($M8:$M15)/AG$5</f>
        <v>4.5</v>
      </c>
      <c r="AH8" s="218">
        <f t="shared" ref="AH8:AH29" si="24">SUM($M8:$M16)/AH$5</f>
        <v>4</v>
      </c>
    </row>
    <row r="9" spans="1:34" s="3" customFormat="1" ht="18" customHeight="1">
      <c r="A9" s="57" t="s">
        <v>93</v>
      </c>
      <c r="B9" s="57">
        <v>35</v>
      </c>
      <c r="C9" s="57">
        <v>35</v>
      </c>
      <c r="D9" s="57"/>
      <c r="E9" s="57">
        <v>4</v>
      </c>
      <c r="F9" s="161">
        <f t="shared" si="5"/>
        <v>7</v>
      </c>
      <c r="G9" s="154">
        <f t="shared" si="0"/>
        <v>0</v>
      </c>
      <c r="H9" s="154">
        <f t="shared" si="6"/>
        <v>500000</v>
      </c>
      <c r="I9" s="66">
        <f t="shared" si="7"/>
        <v>500000</v>
      </c>
      <c r="J9" s="32"/>
      <c r="K9" s="72">
        <v>0.1</v>
      </c>
      <c r="L9" s="159">
        <f t="shared" si="1"/>
        <v>500000</v>
      </c>
      <c r="M9" s="217">
        <v>7</v>
      </c>
      <c r="N9" s="217">
        <f t="shared" ref="N9:N29" si="25">IF(E9=0,0,IF(E9=E8,VLOOKUP(E9,Z:AH,VLOOKUP(E9,P:Y,10,0),0),IF(P9=E9,VLOOKUP(E9,Z:AH,VLOOKUP(E9,P:Y,10,0),0),M9)))</f>
        <v>7</v>
      </c>
      <c r="O9" s="217">
        <f t="shared" si="3"/>
        <v>500000</v>
      </c>
      <c r="P9" s="27" t="s">
        <v>108</v>
      </c>
      <c r="Q9" s="39">
        <f t="shared" si="9"/>
        <v>450000</v>
      </c>
      <c r="R9" s="39">
        <f t="shared" si="10"/>
        <v>416666.66666666669</v>
      </c>
      <c r="S9" s="39">
        <f t="shared" si="11"/>
        <v>387500</v>
      </c>
      <c r="T9" s="39">
        <f t="shared" si="12"/>
        <v>360000</v>
      </c>
      <c r="U9" s="39">
        <f t="shared" si="13"/>
        <v>325000</v>
      </c>
      <c r="V9" s="39">
        <f t="shared" si="14"/>
        <v>292857.14285714284</v>
      </c>
      <c r="W9" s="39">
        <f t="shared" si="15"/>
        <v>262500</v>
      </c>
      <c r="X9" s="39">
        <f t="shared" si="16"/>
        <v>238888.88888888888</v>
      </c>
      <c r="Y9" s="217">
        <f t="shared" si="4"/>
        <v>0</v>
      </c>
      <c r="Z9" s="217" t="str">
        <f t="shared" si="8"/>
        <v>T4</v>
      </c>
      <c r="AA9" s="218">
        <f t="shared" si="17"/>
        <v>6.5</v>
      </c>
      <c r="AB9" s="218">
        <f t="shared" si="18"/>
        <v>6</v>
      </c>
      <c r="AC9" s="218">
        <f t="shared" si="19"/>
        <v>5.5</v>
      </c>
      <c r="AD9" s="218">
        <f t="shared" si="20"/>
        <v>5</v>
      </c>
      <c r="AE9" s="218">
        <f t="shared" si="21"/>
        <v>4.5</v>
      </c>
      <c r="AF9" s="218">
        <f t="shared" si="22"/>
        <v>4</v>
      </c>
      <c r="AG9" s="218">
        <f t="shared" si="23"/>
        <v>3.5</v>
      </c>
      <c r="AH9" s="218">
        <f t="shared" si="24"/>
        <v>3.1111111111111112</v>
      </c>
    </row>
    <row r="10" spans="1:34" s="3" customFormat="1" ht="18" customHeight="1">
      <c r="A10" s="57" t="s">
        <v>89</v>
      </c>
      <c r="B10" s="57">
        <v>33</v>
      </c>
      <c r="C10" s="57">
        <v>34</v>
      </c>
      <c r="D10" s="57"/>
      <c r="E10" s="57">
        <v>5</v>
      </c>
      <c r="F10" s="161">
        <f t="shared" si="5"/>
        <v>6</v>
      </c>
      <c r="G10" s="154">
        <f t="shared" si="0"/>
        <v>0</v>
      </c>
      <c r="H10" s="154">
        <f t="shared" si="6"/>
        <v>400000</v>
      </c>
      <c r="I10" s="66">
        <f t="shared" si="7"/>
        <v>400000</v>
      </c>
      <c r="J10" s="32"/>
      <c r="K10" s="72">
        <v>0.08</v>
      </c>
      <c r="L10" s="159">
        <f t="shared" si="1"/>
        <v>400000</v>
      </c>
      <c r="M10" s="217">
        <v>6</v>
      </c>
      <c r="N10" s="217">
        <f t="shared" si="25"/>
        <v>6</v>
      </c>
      <c r="O10" s="217">
        <f t="shared" si="3"/>
        <v>400000</v>
      </c>
      <c r="P10" s="27" t="s">
        <v>112</v>
      </c>
      <c r="Q10" s="39">
        <f t="shared" si="9"/>
        <v>375000</v>
      </c>
      <c r="R10" s="39">
        <f t="shared" si="10"/>
        <v>350000</v>
      </c>
      <c r="S10" s="39">
        <f t="shared" si="11"/>
        <v>325000</v>
      </c>
      <c r="T10" s="39">
        <f t="shared" si="12"/>
        <v>290000</v>
      </c>
      <c r="U10" s="39">
        <f t="shared" si="13"/>
        <v>258333.33333333334</v>
      </c>
      <c r="V10" s="39">
        <f t="shared" si="14"/>
        <v>228571.42857142858</v>
      </c>
      <c r="W10" s="39">
        <f t="shared" si="15"/>
        <v>206250</v>
      </c>
      <c r="X10" s="39">
        <f t="shared" si="16"/>
        <v>188888.88888888888</v>
      </c>
      <c r="Y10" s="217">
        <f t="shared" si="4"/>
        <v>0</v>
      </c>
      <c r="Z10" s="217" t="str">
        <f t="shared" si="8"/>
        <v>T5</v>
      </c>
      <c r="AA10" s="218">
        <f t="shared" si="17"/>
        <v>5.5</v>
      </c>
      <c r="AB10" s="218">
        <f t="shared" si="18"/>
        <v>5</v>
      </c>
      <c r="AC10" s="218">
        <f t="shared" si="19"/>
        <v>4.5</v>
      </c>
      <c r="AD10" s="218">
        <f t="shared" si="20"/>
        <v>4</v>
      </c>
      <c r="AE10" s="218">
        <f t="shared" si="21"/>
        <v>3.5</v>
      </c>
      <c r="AF10" s="218">
        <f t="shared" si="22"/>
        <v>3</v>
      </c>
      <c r="AG10" s="218">
        <f t="shared" si="23"/>
        <v>2.625</v>
      </c>
      <c r="AH10" s="218">
        <f t="shared" si="24"/>
        <v>2.3333333333333335</v>
      </c>
    </row>
    <row r="11" spans="1:34" s="3" customFormat="1" ht="18" customHeight="1">
      <c r="A11" s="57" t="s">
        <v>95</v>
      </c>
      <c r="B11" s="57">
        <v>32</v>
      </c>
      <c r="C11" s="57">
        <v>32</v>
      </c>
      <c r="D11" s="57"/>
      <c r="E11" s="57" t="s">
        <v>152</v>
      </c>
      <c r="F11" s="161">
        <f t="shared" si="5"/>
        <v>4</v>
      </c>
      <c r="G11" s="154">
        <f t="shared" si="0"/>
        <v>0</v>
      </c>
      <c r="H11" s="154">
        <f t="shared" si="6"/>
        <v>300000</v>
      </c>
      <c r="I11" s="66">
        <f t="shared" si="7"/>
        <v>300000</v>
      </c>
      <c r="J11" s="32"/>
      <c r="K11" s="72">
        <v>7.0000000000000007E-2</v>
      </c>
      <c r="L11" s="159">
        <f t="shared" si="1"/>
        <v>350000.00000000006</v>
      </c>
      <c r="M11" s="217">
        <v>5</v>
      </c>
      <c r="N11" s="217">
        <f t="shared" si="25"/>
        <v>4</v>
      </c>
      <c r="O11" s="217">
        <f t="shared" si="3"/>
        <v>300000</v>
      </c>
      <c r="P11" s="27" t="s">
        <v>152</v>
      </c>
      <c r="Q11" s="39">
        <f t="shared" si="9"/>
        <v>325000</v>
      </c>
      <c r="R11" s="39">
        <f t="shared" si="10"/>
        <v>300000</v>
      </c>
      <c r="S11" s="39">
        <f t="shared" si="11"/>
        <v>262500</v>
      </c>
      <c r="T11" s="39">
        <f t="shared" si="12"/>
        <v>230000</v>
      </c>
      <c r="U11" s="39">
        <f t="shared" si="13"/>
        <v>200000</v>
      </c>
      <c r="V11" s="39">
        <f t="shared" si="14"/>
        <v>178571.42857142858</v>
      </c>
      <c r="W11" s="39">
        <f t="shared" si="15"/>
        <v>162500</v>
      </c>
      <c r="X11" s="39">
        <f t="shared" si="16"/>
        <v>150000</v>
      </c>
      <c r="Y11" s="217">
        <f t="shared" si="4"/>
        <v>3</v>
      </c>
      <c r="Z11" s="217" t="str">
        <f t="shared" si="8"/>
        <v>T6</v>
      </c>
      <c r="AA11" s="218">
        <f t="shared" si="17"/>
        <v>4.5</v>
      </c>
      <c r="AB11" s="218">
        <f t="shared" si="18"/>
        <v>4</v>
      </c>
      <c r="AC11" s="218">
        <f t="shared" si="19"/>
        <v>3.5</v>
      </c>
      <c r="AD11" s="218">
        <f t="shared" si="20"/>
        <v>3</v>
      </c>
      <c r="AE11" s="218">
        <f t="shared" si="21"/>
        <v>2.5</v>
      </c>
      <c r="AF11" s="218">
        <f t="shared" si="22"/>
        <v>2.1428571428571428</v>
      </c>
      <c r="AG11" s="218">
        <f t="shared" si="23"/>
        <v>1.875</v>
      </c>
      <c r="AH11" s="218">
        <f t="shared" si="24"/>
        <v>1.6666666666666667</v>
      </c>
    </row>
    <row r="12" spans="1:34" s="3" customFormat="1" ht="18" customHeight="1">
      <c r="A12" s="57" t="s">
        <v>96</v>
      </c>
      <c r="B12" s="57">
        <v>32</v>
      </c>
      <c r="C12" s="57">
        <v>35</v>
      </c>
      <c r="D12" s="57"/>
      <c r="E12" s="57" t="s">
        <v>152</v>
      </c>
      <c r="F12" s="161">
        <f t="shared" si="5"/>
        <v>4</v>
      </c>
      <c r="G12" s="154">
        <f t="shared" si="0"/>
        <v>0</v>
      </c>
      <c r="H12" s="154">
        <f t="shared" si="6"/>
        <v>300000</v>
      </c>
      <c r="I12" s="66">
        <f t="shared" si="7"/>
        <v>300000</v>
      </c>
      <c r="J12" s="32"/>
      <c r="K12" s="72">
        <v>0.06</v>
      </c>
      <c r="L12" s="159">
        <f t="shared" si="1"/>
        <v>300000</v>
      </c>
      <c r="M12" s="217">
        <v>4</v>
      </c>
      <c r="N12" s="217">
        <f t="shared" si="25"/>
        <v>4</v>
      </c>
      <c r="O12" s="217">
        <f t="shared" si="3"/>
        <v>300000</v>
      </c>
      <c r="P12" s="27" t="s">
        <v>156</v>
      </c>
      <c r="Q12" s="39">
        <f t="shared" si="9"/>
        <v>275000</v>
      </c>
      <c r="R12" s="39">
        <f t="shared" si="10"/>
        <v>233333.33333333334</v>
      </c>
      <c r="S12" s="39">
        <f t="shared" si="11"/>
        <v>200000</v>
      </c>
      <c r="T12" s="39">
        <f t="shared" si="12"/>
        <v>170000</v>
      </c>
      <c r="U12" s="39">
        <f t="shared" si="13"/>
        <v>150000</v>
      </c>
      <c r="V12" s="39">
        <f t="shared" si="14"/>
        <v>135714.28571428571</v>
      </c>
      <c r="W12" s="39">
        <f t="shared" si="15"/>
        <v>125000</v>
      </c>
      <c r="X12" s="39">
        <f t="shared" si="16"/>
        <v>116666.66666666667</v>
      </c>
      <c r="Y12" s="217">
        <f t="shared" si="4"/>
        <v>0</v>
      </c>
      <c r="Z12" s="217" t="str">
        <f t="shared" si="8"/>
        <v>T7</v>
      </c>
      <c r="AA12" s="218">
        <f t="shared" si="17"/>
        <v>3.5</v>
      </c>
      <c r="AB12" s="218">
        <f t="shared" si="18"/>
        <v>3</v>
      </c>
      <c r="AC12" s="218">
        <f t="shared" si="19"/>
        <v>2.5</v>
      </c>
      <c r="AD12" s="218">
        <f t="shared" si="20"/>
        <v>2</v>
      </c>
      <c r="AE12" s="218">
        <f t="shared" si="21"/>
        <v>1.6666666666666667</v>
      </c>
      <c r="AF12" s="218">
        <f t="shared" si="22"/>
        <v>1.4285714285714286</v>
      </c>
      <c r="AG12" s="218">
        <f t="shared" si="23"/>
        <v>1.25</v>
      </c>
      <c r="AH12" s="218">
        <f t="shared" si="24"/>
        <v>1.1111111111111112</v>
      </c>
    </row>
    <row r="13" spans="1:34" s="3" customFormat="1" ht="18" customHeight="1">
      <c r="A13" s="57" t="s">
        <v>82</v>
      </c>
      <c r="B13" s="57">
        <v>32</v>
      </c>
      <c r="C13" s="57">
        <v>38</v>
      </c>
      <c r="D13" s="57"/>
      <c r="E13" s="57" t="s">
        <v>152</v>
      </c>
      <c r="F13" s="161">
        <f t="shared" si="5"/>
        <v>4</v>
      </c>
      <c r="G13" s="154">
        <f t="shared" si="0"/>
        <v>0</v>
      </c>
      <c r="H13" s="154">
        <f t="shared" si="6"/>
        <v>300000</v>
      </c>
      <c r="I13" s="66">
        <f t="shared" si="7"/>
        <v>300000</v>
      </c>
      <c r="J13" s="32"/>
      <c r="K13" s="72">
        <v>0.05</v>
      </c>
      <c r="L13" s="159">
        <f t="shared" si="1"/>
        <v>250000</v>
      </c>
      <c r="M13" s="217">
        <v>3</v>
      </c>
      <c r="N13" s="217">
        <f t="shared" si="25"/>
        <v>4</v>
      </c>
      <c r="O13" s="217">
        <f t="shared" si="3"/>
        <v>300000</v>
      </c>
      <c r="P13" s="27" t="s">
        <v>194</v>
      </c>
      <c r="Q13" s="39">
        <f t="shared" si="9"/>
        <v>200000</v>
      </c>
      <c r="R13" s="39">
        <f t="shared" si="10"/>
        <v>166666.66666666666</v>
      </c>
      <c r="S13" s="39">
        <f t="shared" si="11"/>
        <v>137500</v>
      </c>
      <c r="T13" s="39">
        <f t="shared" si="12"/>
        <v>120000</v>
      </c>
      <c r="U13" s="39">
        <f t="shared" si="13"/>
        <v>108333.33333333333</v>
      </c>
      <c r="V13" s="39">
        <f t="shared" si="14"/>
        <v>100000</v>
      </c>
      <c r="W13" s="39">
        <f t="shared" si="15"/>
        <v>93750</v>
      </c>
      <c r="X13" s="39">
        <f t="shared" si="16"/>
        <v>88888.888888888891</v>
      </c>
      <c r="Y13" s="217">
        <f t="shared" si="4"/>
        <v>0</v>
      </c>
      <c r="Z13" s="217" t="str">
        <f t="shared" si="8"/>
        <v>T8</v>
      </c>
      <c r="AA13" s="218">
        <f t="shared" si="17"/>
        <v>2.5</v>
      </c>
      <c r="AB13" s="218">
        <f t="shared" si="18"/>
        <v>2</v>
      </c>
      <c r="AC13" s="218">
        <f t="shared" si="19"/>
        <v>1.5</v>
      </c>
      <c r="AD13" s="218">
        <f t="shared" si="20"/>
        <v>1.2</v>
      </c>
      <c r="AE13" s="218">
        <f t="shared" si="21"/>
        <v>1</v>
      </c>
      <c r="AF13" s="218">
        <f t="shared" si="22"/>
        <v>0.8571428571428571</v>
      </c>
      <c r="AG13" s="218">
        <f t="shared" si="23"/>
        <v>0.75</v>
      </c>
      <c r="AH13" s="218">
        <f t="shared" si="24"/>
        <v>0.66666666666666663</v>
      </c>
    </row>
    <row r="14" spans="1:34" s="3" customFormat="1" ht="18" customHeight="1">
      <c r="A14" s="57" t="s">
        <v>85</v>
      </c>
      <c r="B14" s="57">
        <v>31</v>
      </c>
      <c r="C14" s="57">
        <v>36</v>
      </c>
      <c r="D14" s="57"/>
      <c r="E14" s="57" t="s">
        <v>157</v>
      </c>
      <c r="F14" s="161">
        <f t="shared" si="5"/>
        <v>0.6</v>
      </c>
      <c r="G14" s="154">
        <f t="shared" si="0"/>
        <v>0</v>
      </c>
      <c r="H14" s="154">
        <f t="shared" si="6"/>
        <v>80000</v>
      </c>
      <c r="I14" s="66">
        <f t="shared" si="7"/>
        <v>80000</v>
      </c>
      <c r="J14" s="32"/>
      <c r="K14" s="72">
        <v>0.03</v>
      </c>
      <c r="L14" s="159">
        <f t="shared" si="1"/>
        <v>150000</v>
      </c>
      <c r="M14" s="217">
        <v>2</v>
      </c>
      <c r="N14" s="217">
        <f t="shared" si="25"/>
        <v>0.6</v>
      </c>
      <c r="O14" s="217">
        <f t="shared" si="3"/>
        <v>80000</v>
      </c>
      <c r="P14" s="27" t="s">
        <v>157</v>
      </c>
      <c r="Q14" s="39">
        <f t="shared" si="9"/>
        <v>125000</v>
      </c>
      <c r="R14" s="39">
        <f t="shared" si="10"/>
        <v>100000</v>
      </c>
      <c r="S14" s="39">
        <f t="shared" si="11"/>
        <v>87500</v>
      </c>
      <c r="T14" s="39">
        <f t="shared" si="12"/>
        <v>80000</v>
      </c>
      <c r="U14" s="39">
        <f t="shared" si="13"/>
        <v>75000</v>
      </c>
      <c r="V14" s="39">
        <f t="shared" si="14"/>
        <v>71428.571428571435</v>
      </c>
      <c r="W14" s="39">
        <f t="shared" si="15"/>
        <v>68750</v>
      </c>
      <c r="X14" s="39">
        <f t="shared" si="16"/>
        <v>66666.666666666672</v>
      </c>
      <c r="Y14" s="217">
        <f t="shared" si="4"/>
        <v>5</v>
      </c>
      <c r="Z14" s="217" t="str">
        <f t="shared" si="8"/>
        <v>T9</v>
      </c>
      <c r="AA14" s="218">
        <f t="shared" si="17"/>
        <v>1.5</v>
      </c>
      <c r="AB14" s="218">
        <f t="shared" si="18"/>
        <v>1</v>
      </c>
      <c r="AC14" s="218">
        <f t="shared" si="19"/>
        <v>0.75</v>
      </c>
      <c r="AD14" s="218">
        <f t="shared" si="20"/>
        <v>0.6</v>
      </c>
      <c r="AE14" s="218">
        <f t="shared" si="21"/>
        <v>0.5</v>
      </c>
      <c r="AF14" s="218">
        <f t="shared" si="22"/>
        <v>0.42857142857142855</v>
      </c>
      <c r="AG14" s="218">
        <f t="shared" si="23"/>
        <v>0.375</v>
      </c>
      <c r="AH14" s="218">
        <f t="shared" si="24"/>
        <v>0.33333333333333331</v>
      </c>
    </row>
    <row r="15" spans="1:34" s="3" customFormat="1" ht="18" customHeight="1">
      <c r="A15" s="57" t="s">
        <v>75</v>
      </c>
      <c r="B15" s="57">
        <v>31</v>
      </c>
      <c r="C15" s="57">
        <v>38</v>
      </c>
      <c r="D15" s="57"/>
      <c r="E15" s="57" t="s">
        <v>157</v>
      </c>
      <c r="F15" s="161">
        <f t="shared" si="5"/>
        <v>0.6</v>
      </c>
      <c r="G15" s="154">
        <f t="shared" si="0"/>
        <v>0</v>
      </c>
      <c r="H15" s="154">
        <f t="shared" si="6"/>
        <v>80000</v>
      </c>
      <c r="I15" s="66">
        <f t="shared" si="7"/>
        <v>80000</v>
      </c>
      <c r="J15" s="32"/>
      <c r="K15" s="72">
        <v>0.02</v>
      </c>
      <c r="L15" s="159">
        <f t="shared" si="1"/>
        <v>100000</v>
      </c>
      <c r="M15" s="217">
        <v>1</v>
      </c>
      <c r="N15" s="217">
        <f t="shared" si="25"/>
        <v>0.6</v>
      </c>
      <c r="O15" s="217">
        <f t="shared" si="3"/>
        <v>80000</v>
      </c>
      <c r="P15" s="27" t="s">
        <v>113</v>
      </c>
      <c r="Q15" s="39">
        <f t="shared" si="9"/>
        <v>75000</v>
      </c>
      <c r="R15" s="39">
        <f t="shared" si="10"/>
        <v>66666.666666666672</v>
      </c>
      <c r="S15" s="39">
        <f t="shared" si="11"/>
        <v>62500</v>
      </c>
      <c r="T15" s="39">
        <f t="shared" si="12"/>
        <v>60000</v>
      </c>
      <c r="U15" s="39">
        <f t="shared" si="13"/>
        <v>58333.333333333336</v>
      </c>
      <c r="V15" s="39">
        <f t="shared" si="14"/>
        <v>57142.857142857145</v>
      </c>
      <c r="W15" s="39">
        <f t="shared" si="15"/>
        <v>56250</v>
      </c>
      <c r="X15" s="39">
        <f t="shared" si="16"/>
        <v>55555.555555555555</v>
      </c>
      <c r="Y15" s="217">
        <f t="shared" si="4"/>
        <v>0</v>
      </c>
      <c r="Z15" s="217" t="str">
        <f t="shared" si="8"/>
        <v>T10</v>
      </c>
      <c r="AA15" s="218">
        <f t="shared" si="17"/>
        <v>0.5</v>
      </c>
      <c r="AB15" s="218">
        <f t="shared" si="18"/>
        <v>0.33333333333333331</v>
      </c>
      <c r="AC15" s="218">
        <f t="shared" si="19"/>
        <v>0.25</v>
      </c>
      <c r="AD15" s="218">
        <f t="shared" si="20"/>
        <v>0.2</v>
      </c>
      <c r="AE15" s="218">
        <f t="shared" si="21"/>
        <v>0.16666666666666666</v>
      </c>
      <c r="AF15" s="218">
        <f t="shared" si="22"/>
        <v>0.14285714285714285</v>
      </c>
      <c r="AG15" s="218">
        <f t="shared" si="23"/>
        <v>0.125</v>
      </c>
      <c r="AH15" s="218">
        <f t="shared" si="24"/>
        <v>0.1111111111111111</v>
      </c>
    </row>
    <row r="16" spans="1:34" s="3" customFormat="1" ht="18" customHeight="1">
      <c r="A16" s="57" t="s">
        <v>90</v>
      </c>
      <c r="B16" s="57">
        <v>31</v>
      </c>
      <c r="C16" s="57">
        <v>32</v>
      </c>
      <c r="D16" s="57"/>
      <c r="E16" s="57" t="s">
        <v>157</v>
      </c>
      <c r="F16" s="161">
        <f t="shared" si="5"/>
        <v>0.6</v>
      </c>
      <c r="G16" s="154">
        <f t="shared" si="0"/>
        <v>0</v>
      </c>
      <c r="H16" s="154">
        <f t="shared" si="6"/>
        <v>80000</v>
      </c>
      <c r="I16" s="66">
        <f t="shared" si="7"/>
        <v>80000</v>
      </c>
      <c r="J16" s="32"/>
      <c r="K16" s="72">
        <v>0.01</v>
      </c>
      <c r="L16" s="159">
        <f t="shared" si="1"/>
        <v>50000</v>
      </c>
      <c r="M16" s="217">
        <v>0</v>
      </c>
      <c r="N16" s="217">
        <f t="shared" si="25"/>
        <v>0.6</v>
      </c>
      <c r="O16" s="217">
        <f t="shared" si="3"/>
        <v>80000</v>
      </c>
      <c r="P16" s="27" t="s">
        <v>195</v>
      </c>
      <c r="Q16" s="39">
        <f t="shared" si="9"/>
        <v>50000</v>
      </c>
      <c r="R16" s="39">
        <f t="shared" si="10"/>
        <v>50000</v>
      </c>
      <c r="S16" s="39">
        <f t="shared" si="11"/>
        <v>50000</v>
      </c>
      <c r="T16" s="39">
        <f t="shared" si="12"/>
        <v>50000</v>
      </c>
      <c r="U16" s="39">
        <f t="shared" si="13"/>
        <v>50000</v>
      </c>
      <c r="V16" s="39">
        <f t="shared" si="14"/>
        <v>50000</v>
      </c>
      <c r="W16" s="39">
        <f t="shared" si="15"/>
        <v>50000</v>
      </c>
      <c r="X16" s="39">
        <f t="shared" si="16"/>
        <v>50000</v>
      </c>
      <c r="Y16" s="217">
        <f t="shared" si="4"/>
        <v>0</v>
      </c>
      <c r="Z16" s="217" t="str">
        <f t="shared" si="8"/>
        <v>T11</v>
      </c>
      <c r="AA16" s="218">
        <f t="shared" si="17"/>
        <v>0</v>
      </c>
      <c r="AB16" s="218">
        <f t="shared" si="18"/>
        <v>0</v>
      </c>
      <c r="AC16" s="218">
        <f t="shared" si="19"/>
        <v>0</v>
      </c>
      <c r="AD16" s="218">
        <f t="shared" si="20"/>
        <v>0</v>
      </c>
      <c r="AE16" s="218">
        <f t="shared" si="21"/>
        <v>0</v>
      </c>
      <c r="AF16" s="218">
        <f t="shared" si="22"/>
        <v>0</v>
      </c>
      <c r="AG16" s="218">
        <f t="shared" si="23"/>
        <v>0</v>
      </c>
      <c r="AH16" s="218">
        <f t="shared" si="24"/>
        <v>0</v>
      </c>
    </row>
    <row r="17" spans="1:34" s="3" customFormat="1" ht="18" customHeight="1">
      <c r="A17" s="57" t="s">
        <v>88</v>
      </c>
      <c r="B17" s="57">
        <v>31</v>
      </c>
      <c r="C17" s="57">
        <v>33</v>
      </c>
      <c r="D17" s="57"/>
      <c r="E17" s="57" t="s">
        <v>157</v>
      </c>
      <c r="F17" s="161">
        <f t="shared" si="5"/>
        <v>0.6</v>
      </c>
      <c r="G17" s="154">
        <f t="shared" si="0"/>
        <v>0</v>
      </c>
      <c r="H17" s="154">
        <f t="shared" si="6"/>
        <v>80000</v>
      </c>
      <c r="I17" s="66">
        <f t="shared" si="7"/>
        <v>80000</v>
      </c>
      <c r="J17" s="32"/>
      <c r="K17" s="72">
        <v>0.01</v>
      </c>
      <c r="L17" s="159">
        <f t="shared" si="1"/>
        <v>50000</v>
      </c>
      <c r="M17" s="217">
        <v>0</v>
      </c>
      <c r="N17" s="217">
        <f t="shared" si="25"/>
        <v>0.6</v>
      </c>
      <c r="O17" s="217">
        <f t="shared" si="3"/>
        <v>80000</v>
      </c>
      <c r="P17" s="27" t="s">
        <v>196</v>
      </c>
      <c r="Q17" s="39">
        <f t="shared" si="9"/>
        <v>50000</v>
      </c>
      <c r="R17" s="39">
        <f t="shared" si="10"/>
        <v>50000</v>
      </c>
      <c r="S17" s="39">
        <f t="shared" si="11"/>
        <v>50000</v>
      </c>
      <c r="T17" s="39">
        <f t="shared" si="12"/>
        <v>50000</v>
      </c>
      <c r="U17" s="39">
        <f t="shared" si="13"/>
        <v>50000</v>
      </c>
      <c r="V17" s="39">
        <f t="shared" si="14"/>
        <v>50000</v>
      </c>
      <c r="W17" s="39">
        <f t="shared" si="15"/>
        <v>50000</v>
      </c>
      <c r="X17" s="39">
        <f t="shared" si="16"/>
        <v>50000</v>
      </c>
      <c r="Y17" s="217">
        <f t="shared" si="4"/>
        <v>0</v>
      </c>
      <c r="Z17" s="217" t="str">
        <f t="shared" si="8"/>
        <v>T12</v>
      </c>
      <c r="AA17" s="218">
        <f t="shared" si="17"/>
        <v>0</v>
      </c>
      <c r="AB17" s="218">
        <f t="shared" si="18"/>
        <v>0</v>
      </c>
      <c r="AC17" s="218">
        <f t="shared" si="19"/>
        <v>0</v>
      </c>
      <c r="AD17" s="218">
        <f t="shared" si="20"/>
        <v>0</v>
      </c>
      <c r="AE17" s="218">
        <f t="shared" si="21"/>
        <v>0</v>
      </c>
      <c r="AF17" s="218">
        <f t="shared" si="22"/>
        <v>0</v>
      </c>
      <c r="AG17" s="218">
        <f t="shared" si="23"/>
        <v>0</v>
      </c>
      <c r="AH17" s="218">
        <f t="shared" si="24"/>
        <v>0</v>
      </c>
    </row>
    <row r="18" spans="1:34" s="3" customFormat="1" ht="18" customHeight="1">
      <c r="A18" s="57" t="s">
        <v>97</v>
      </c>
      <c r="B18" s="57">
        <v>31</v>
      </c>
      <c r="C18" s="57">
        <v>37</v>
      </c>
      <c r="D18" s="57"/>
      <c r="E18" s="57" t="s">
        <v>157</v>
      </c>
      <c r="F18" s="161">
        <f t="shared" si="5"/>
        <v>0.6</v>
      </c>
      <c r="G18" s="154">
        <f t="shared" si="0"/>
        <v>0</v>
      </c>
      <c r="H18" s="154">
        <f t="shared" si="6"/>
        <v>80000</v>
      </c>
      <c r="I18" s="66">
        <f t="shared" si="7"/>
        <v>80000</v>
      </c>
      <c r="J18" s="32"/>
      <c r="K18" s="72">
        <v>0.01</v>
      </c>
      <c r="L18" s="159">
        <f t="shared" si="1"/>
        <v>50000</v>
      </c>
      <c r="M18" s="217">
        <v>0</v>
      </c>
      <c r="N18" s="217">
        <f t="shared" si="25"/>
        <v>0.6</v>
      </c>
      <c r="O18" s="217">
        <f t="shared" si="3"/>
        <v>80000</v>
      </c>
      <c r="P18" s="27" t="s">
        <v>197</v>
      </c>
      <c r="Q18" s="39">
        <f t="shared" si="9"/>
        <v>50000</v>
      </c>
      <c r="R18" s="39">
        <f t="shared" si="10"/>
        <v>50000</v>
      </c>
      <c r="S18" s="39">
        <f t="shared" si="11"/>
        <v>50000</v>
      </c>
      <c r="T18" s="39">
        <f t="shared" si="12"/>
        <v>50000</v>
      </c>
      <c r="U18" s="39">
        <f t="shared" si="13"/>
        <v>50000</v>
      </c>
      <c r="V18" s="39">
        <f t="shared" si="14"/>
        <v>50000</v>
      </c>
      <c r="W18" s="39">
        <f t="shared" si="15"/>
        <v>50000</v>
      </c>
      <c r="X18" s="39">
        <f t="shared" si="16"/>
        <v>50000</v>
      </c>
      <c r="Y18" s="217">
        <f t="shared" si="4"/>
        <v>0</v>
      </c>
      <c r="Z18" s="217" t="str">
        <f t="shared" si="8"/>
        <v>T13</v>
      </c>
      <c r="AA18" s="218">
        <f t="shared" si="17"/>
        <v>0</v>
      </c>
      <c r="AB18" s="218">
        <f t="shared" si="18"/>
        <v>0</v>
      </c>
      <c r="AC18" s="218">
        <f t="shared" si="19"/>
        <v>0</v>
      </c>
      <c r="AD18" s="218">
        <f t="shared" si="20"/>
        <v>0</v>
      </c>
      <c r="AE18" s="218">
        <f t="shared" si="21"/>
        <v>0</v>
      </c>
      <c r="AF18" s="218">
        <f t="shared" si="22"/>
        <v>0</v>
      </c>
      <c r="AG18" s="218">
        <f t="shared" si="23"/>
        <v>0</v>
      </c>
      <c r="AH18" s="218">
        <f t="shared" si="24"/>
        <v>0</v>
      </c>
    </row>
    <row r="19" spans="1:34" s="3" customFormat="1" ht="18" customHeight="1">
      <c r="A19" s="57" t="s">
        <v>94</v>
      </c>
      <c r="B19" s="57">
        <v>29</v>
      </c>
      <c r="C19" s="57">
        <v>41</v>
      </c>
      <c r="D19" s="57"/>
      <c r="E19" s="57" t="s">
        <v>158</v>
      </c>
      <c r="F19" s="161">
        <f t="shared" si="5"/>
        <v>0</v>
      </c>
      <c r="G19" s="154">
        <f t="shared" si="0"/>
        <v>0</v>
      </c>
      <c r="H19" s="154">
        <f t="shared" si="6"/>
        <v>50000</v>
      </c>
      <c r="I19" s="66">
        <f t="shared" si="7"/>
        <v>50000</v>
      </c>
      <c r="J19" s="32"/>
      <c r="K19" s="72">
        <v>0.01</v>
      </c>
      <c r="L19" s="159">
        <f t="shared" si="1"/>
        <v>50000</v>
      </c>
      <c r="M19" s="217">
        <v>0</v>
      </c>
      <c r="N19" s="217">
        <f t="shared" si="25"/>
        <v>0</v>
      </c>
      <c r="O19" s="217">
        <f t="shared" si="3"/>
        <v>50000</v>
      </c>
      <c r="P19" s="27" t="s">
        <v>158</v>
      </c>
      <c r="Q19" s="39">
        <f t="shared" si="9"/>
        <v>50000</v>
      </c>
      <c r="R19" s="39">
        <f t="shared" si="10"/>
        <v>50000</v>
      </c>
      <c r="S19" s="39">
        <f t="shared" si="11"/>
        <v>50000</v>
      </c>
      <c r="T19" s="39">
        <f t="shared" si="12"/>
        <v>50000</v>
      </c>
      <c r="U19" s="39">
        <f t="shared" si="13"/>
        <v>50000</v>
      </c>
      <c r="V19" s="39">
        <f t="shared" si="14"/>
        <v>50000</v>
      </c>
      <c r="W19" s="39">
        <f t="shared" si="15"/>
        <v>50000</v>
      </c>
      <c r="X19" s="39">
        <f t="shared" si="16"/>
        <v>50000</v>
      </c>
      <c r="Y19" s="217">
        <f t="shared" si="4"/>
        <v>2</v>
      </c>
      <c r="Z19" s="217" t="str">
        <f t="shared" si="8"/>
        <v>T14</v>
      </c>
      <c r="AA19" s="218">
        <f t="shared" si="17"/>
        <v>0</v>
      </c>
      <c r="AB19" s="218">
        <f t="shared" si="18"/>
        <v>0</v>
      </c>
      <c r="AC19" s="218">
        <f t="shared" si="19"/>
        <v>0</v>
      </c>
      <c r="AD19" s="218">
        <f t="shared" si="20"/>
        <v>0</v>
      </c>
      <c r="AE19" s="218">
        <f t="shared" si="21"/>
        <v>0</v>
      </c>
      <c r="AF19" s="218">
        <f t="shared" si="22"/>
        <v>0</v>
      </c>
      <c r="AG19" s="218">
        <f t="shared" si="23"/>
        <v>0</v>
      </c>
      <c r="AH19" s="218">
        <f t="shared" si="24"/>
        <v>0</v>
      </c>
    </row>
    <row r="20" spans="1:34" s="3" customFormat="1" ht="18" customHeight="1">
      <c r="A20" s="57" t="s">
        <v>92</v>
      </c>
      <c r="B20" s="57">
        <v>29</v>
      </c>
      <c r="C20" s="57">
        <v>36</v>
      </c>
      <c r="D20" s="57"/>
      <c r="E20" s="57" t="s">
        <v>158</v>
      </c>
      <c r="F20" s="161">
        <f t="shared" si="5"/>
        <v>0</v>
      </c>
      <c r="G20" s="154">
        <f t="shared" si="0"/>
        <v>0</v>
      </c>
      <c r="H20" s="154">
        <f t="shared" si="6"/>
        <v>50000</v>
      </c>
      <c r="I20" s="66">
        <f t="shared" si="7"/>
        <v>50000</v>
      </c>
      <c r="J20" s="32"/>
      <c r="K20" s="72">
        <v>0.01</v>
      </c>
      <c r="L20" s="159">
        <f t="shared" si="1"/>
        <v>50000</v>
      </c>
      <c r="M20" s="217">
        <v>0</v>
      </c>
      <c r="N20" s="217">
        <f t="shared" si="25"/>
        <v>0</v>
      </c>
      <c r="O20" s="217">
        <f t="shared" si="3"/>
        <v>50000</v>
      </c>
      <c r="P20" s="27" t="s">
        <v>198</v>
      </c>
      <c r="Q20" s="39">
        <f t="shared" si="9"/>
        <v>50000</v>
      </c>
      <c r="R20" s="39">
        <f t="shared" si="10"/>
        <v>50000</v>
      </c>
      <c r="S20" s="39">
        <f t="shared" si="11"/>
        <v>50000</v>
      </c>
      <c r="T20" s="39">
        <f t="shared" si="12"/>
        <v>50000</v>
      </c>
      <c r="U20" s="39">
        <f t="shared" si="13"/>
        <v>50000</v>
      </c>
      <c r="V20" s="39">
        <f t="shared" si="14"/>
        <v>50000</v>
      </c>
      <c r="W20" s="39">
        <f t="shared" si="15"/>
        <v>50000</v>
      </c>
      <c r="X20" s="39">
        <f t="shared" si="16"/>
        <v>50000</v>
      </c>
      <c r="Y20" s="217">
        <f t="shared" si="4"/>
        <v>0</v>
      </c>
      <c r="Z20" s="217" t="str">
        <f t="shared" si="8"/>
        <v>T15</v>
      </c>
      <c r="AA20" s="218">
        <f t="shared" si="17"/>
        <v>0</v>
      </c>
      <c r="AB20" s="218">
        <f t="shared" si="18"/>
        <v>0</v>
      </c>
      <c r="AC20" s="218">
        <f t="shared" si="19"/>
        <v>0</v>
      </c>
      <c r="AD20" s="218">
        <f t="shared" si="20"/>
        <v>0</v>
      </c>
      <c r="AE20" s="218">
        <f t="shared" si="21"/>
        <v>0</v>
      </c>
      <c r="AF20" s="218">
        <f t="shared" si="22"/>
        <v>0</v>
      </c>
      <c r="AG20" s="218">
        <f t="shared" si="23"/>
        <v>0</v>
      </c>
      <c r="AH20" s="218">
        <f t="shared" si="24"/>
        <v>0</v>
      </c>
    </row>
    <row r="21" spans="1:34" s="3" customFormat="1" ht="18" customHeight="1">
      <c r="A21" s="57" t="s">
        <v>84</v>
      </c>
      <c r="B21" s="57">
        <v>28</v>
      </c>
      <c r="C21" s="57">
        <v>39</v>
      </c>
      <c r="D21" s="57"/>
      <c r="E21" s="57" t="s">
        <v>186</v>
      </c>
      <c r="F21" s="161">
        <f t="shared" si="5"/>
        <v>0</v>
      </c>
      <c r="G21" s="154">
        <f t="shared" si="0"/>
        <v>0</v>
      </c>
      <c r="H21" s="154">
        <f t="shared" si="6"/>
        <v>50000</v>
      </c>
      <c r="I21" s="66">
        <f t="shared" si="7"/>
        <v>50000</v>
      </c>
      <c r="J21" s="32"/>
      <c r="K21" s="72">
        <v>0.01</v>
      </c>
      <c r="L21" s="159">
        <f t="shared" si="1"/>
        <v>50000</v>
      </c>
      <c r="M21" s="217">
        <v>0</v>
      </c>
      <c r="N21" s="217">
        <f t="shared" si="25"/>
        <v>0</v>
      </c>
      <c r="O21" s="217">
        <f t="shared" si="3"/>
        <v>50000</v>
      </c>
      <c r="P21" s="27" t="s">
        <v>186</v>
      </c>
      <c r="Q21" s="39">
        <f t="shared" si="9"/>
        <v>50000</v>
      </c>
      <c r="R21" s="39">
        <f t="shared" si="10"/>
        <v>50000</v>
      </c>
      <c r="S21" s="39">
        <f t="shared" si="11"/>
        <v>50000</v>
      </c>
      <c r="T21" s="39">
        <f t="shared" si="12"/>
        <v>50000</v>
      </c>
      <c r="U21" s="39">
        <f t="shared" si="13"/>
        <v>50000</v>
      </c>
      <c r="V21" s="39">
        <f t="shared" si="14"/>
        <v>50000</v>
      </c>
      <c r="W21" s="39">
        <f t="shared" si="15"/>
        <v>50000</v>
      </c>
      <c r="X21" s="39">
        <f t="shared" si="16"/>
        <v>50000</v>
      </c>
      <c r="Y21" s="217">
        <f t="shared" si="4"/>
        <v>2</v>
      </c>
      <c r="Z21" s="217" t="str">
        <f t="shared" si="8"/>
        <v>T16</v>
      </c>
      <c r="AA21" s="218">
        <f t="shared" si="17"/>
        <v>0</v>
      </c>
      <c r="AB21" s="218">
        <f t="shared" si="18"/>
        <v>0</v>
      </c>
      <c r="AC21" s="218">
        <f t="shared" si="19"/>
        <v>0</v>
      </c>
      <c r="AD21" s="218">
        <f t="shared" si="20"/>
        <v>0</v>
      </c>
      <c r="AE21" s="218">
        <f t="shared" si="21"/>
        <v>0</v>
      </c>
      <c r="AF21" s="218">
        <f t="shared" si="22"/>
        <v>0</v>
      </c>
      <c r="AG21" s="218">
        <f t="shared" si="23"/>
        <v>0</v>
      </c>
      <c r="AH21" s="218">
        <f t="shared" si="24"/>
        <v>0</v>
      </c>
    </row>
    <row r="22" spans="1:34" s="27" customFormat="1" ht="18" customHeight="1">
      <c r="A22" s="57" t="s">
        <v>79</v>
      </c>
      <c r="B22" s="57">
        <v>28</v>
      </c>
      <c r="C22" s="57">
        <v>38</v>
      </c>
      <c r="D22" s="57"/>
      <c r="E22" s="57" t="s">
        <v>186</v>
      </c>
      <c r="F22" s="161">
        <f t="shared" si="5"/>
        <v>0</v>
      </c>
      <c r="G22" s="154">
        <f t="shared" si="0"/>
        <v>0</v>
      </c>
      <c r="H22" s="154">
        <f t="shared" si="6"/>
        <v>50000</v>
      </c>
      <c r="I22" s="66">
        <f t="shared" si="7"/>
        <v>50000</v>
      </c>
      <c r="J22" s="32"/>
      <c r="K22" s="72">
        <v>0.01</v>
      </c>
      <c r="L22" s="159">
        <f t="shared" si="1"/>
        <v>50000</v>
      </c>
      <c r="M22" s="217">
        <v>0</v>
      </c>
      <c r="N22" s="217">
        <f t="shared" si="25"/>
        <v>0</v>
      </c>
      <c r="O22" s="217">
        <f t="shared" si="3"/>
        <v>50000</v>
      </c>
      <c r="P22" s="27" t="s">
        <v>199</v>
      </c>
      <c r="Q22" s="39">
        <f t="shared" si="9"/>
        <v>50000</v>
      </c>
      <c r="R22" s="39">
        <f t="shared" si="10"/>
        <v>50000</v>
      </c>
      <c r="S22" s="39">
        <f t="shared" si="11"/>
        <v>50000</v>
      </c>
      <c r="T22" s="39">
        <f t="shared" si="12"/>
        <v>50000</v>
      </c>
      <c r="U22" s="39">
        <f t="shared" si="13"/>
        <v>50000</v>
      </c>
      <c r="V22" s="39">
        <f t="shared" si="14"/>
        <v>50000</v>
      </c>
      <c r="W22" s="39">
        <f t="shared" si="15"/>
        <v>50000</v>
      </c>
      <c r="X22" s="39">
        <f t="shared" si="16"/>
        <v>44444.444444444445</v>
      </c>
      <c r="Y22" s="217">
        <f t="shared" si="4"/>
        <v>0</v>
      </c>
      <c r="Z22" s="217" t="str">
        <f t="shared" si="8"/>
        <v>T17</v>
      </c>
      <c r="AA22" s="218">
        <f t="shared" si="17"/>
        <v>0</v>
      </c>
      <c r="AB22" s="218">
        <f t="shared" si="18"/>
        <v>0</v>
      </c>
      <c r="AC22" s="218">
        <f t="shared" si="19"/>
        <v>0</v>
      </c>
      <c r="AD22" s="218">
        <f t="shared" si="20"/>
        <v>0</v>
      </c>
      <c r="AE22" s="218">
        <f t="shared" si="21"/>
        <v>0</v>
      </c>
      <c r="AF22" s="218">
        <f t="shared" si="22"/>
        <v>0</v>
      </c>
      <c r="AG22" s="218">
        <f t="shared" si="23"/>
        <v>0</v>
      </c>
      <c r="AH22" s="218">
        <f t="shared" si="24"/>
        <v>0</v>
      </c>
    </row>
    <row r="23" spans="1:34" s="27" customFormat="1" ht="18" customHeight="1">
      <c r="A23" s="57" t="s">
        <v>81</v>
      </c>
      <c r="B23" s="57">
        <v>25</v>
      </c>
      <c r="C23" s="57">
        <v>38</v>
      </c>
      <c r="D23" s="57"/>
      <c r="E23" s="57">
        <v>18</v>
      </c>
      <c r="F23" s="161">
        <f t="shared" si="5"/>
        <v>0</v>
      </c>
      <c r="G23" s="154">
        <f t="shared" si="0"/>
        <v>0</v>
      </c>
      <c r="H23" s="154">
        <f t="shared" si="6"/>
        <v>50000</v>
      </c>
      <c r="I23" s="66">
        <f t="shared" si="7"/>
        <v>50000</v>
      </c>
      <c r="J23" s="32"/>
      <c r="K23" s="72">
        <v>0.01</v>
      </c>
      <c r="L23" s="159">
        <f t="shared" si="1"/>
        <v>50000</v>
      </c>
      <c r="M23" s="217">
        <v>0</v>
      </c>
      <c r="N23" s="217">
        <f t="shared" si="25"/>
        <v>0</v>
      </c>
      <c r="O23" s="217">
        <f t="shared" si="3"/>
        <v>50000</v>
      </c>
      <c r="P23" s="27" t="s">
        <v>191</v>
      </c>
      <c r="Q23" s="39">
        <f t="shared" si="9"/>
        <v>50000</v>
      </c>
      <c r="R23" s="39">
        <f t="shared" si="10"/>
        <v>50000</v>
      </c>
      <c r="S23" s="39">
        <f t="shared" si="11"/>
        <v>50000</v>
      </c>
      <c r="T23" s="39">
        <f t="shared" si="12"/>
        <v>50000</v>
      </c>
      <c r="U23" s="39">
        <f t="shared" si="13"/>
        <v>50000</v>
      </c>
      <c r="V23" s="39">
        <f t="shared" si="14"/>
        <v>50000</v>
      </c>
      <c r="W23" s="39">
        <f t="shared" si="15"/>
        <v>43750</v>
      </c>
      <c r="X23" s="39">
        <f t="shared" si="16"/>
        <v>38888.888888888891</v>
      </c>
      <c r="Y23" s="217">
        <f t="shared" si="4"/>
        <v>0</v>
      </c>
      <c r="Z23" s="217" t="str">
        <f t="shared" si="8"/>
        <v>T18</v>
      </c>
      <c r="AA23" s="218">
        <f t="shared" si="17"/>
        <v>0</v>
      </c>
      <c r="AB23" s="218">
        <f t="shared" si="18"/>
        <v>0</v>
      </c>
      <c r="AC23" s="218">
        <f t="shared" si="19"/>
        <v>0</v>
      </c>
      <c r="AD23" s="218">
        <f t="shared" si="20"/>
        <v>0</v>
      </c>
      <c r="AE23" s="218">
        <f t="shared" si="21"/>
        <v>0</v>
      </c>
      <c r="AF23" s="218">
        <f t="shared" si="22"/>
        <v>0</v>
      </c>
      <c r="AG23" s="218">
        <f t="shared" si="23"/>
        <v>0</v>
      </c>
      <c r="AH23" s="218">
        <f t="shared" si="24"/>
        <v>0</v>
      </c>
    </row>
    <row r="24" spans="1:34" s="27" customFormat="1" ht="18" customHeight="1">
      <c r="A24" s="57" t="s">
        <v>76</v>
      </c>
      <c r="B24" s="57">
        <v>24</v>
      </c>
      <c r="C24" s="57">
        <v>40</v>
      </c>
      <c r="D24" s="57"/>
      <c r="E24" s="57">
        <v>19</v>
      </c>
      <c r="F24" s="161">
        <f t="shared" si="5"/>
        <v>0</v>
      </c>
      <c r="G24" s="154">
        <f t="shared" si="0"/>
        <v>0</v>
      </c>
      <c r="H24" s="154">
        <f t="shared" si="6"/>
        <v>50000</v>
      </c>
      <c r="I24" s="66">
        <f t="shared" si="7"/>
        <v>50000</v>
      </c>
      <c r="J24" s="32"/>
      <c r="K24" s="72">
        <v>0.01</v>
      </c>
      <c r="L24" s="159">
        <f t="shared" si="1"/>
        <v>50000</v>
      </c>
      <c r="M24" s="217">
        <v>0</v>
      </c>
      <c r="N24" s="217">
        <f t="shared" si="25"/>
        <v>0</v>
      </c>
      <c r="O24" s="217">
        <f t="shared" si="3"/>
        <v>50000</v>
      </c>
      <c r="P24" s="27" t="s">
        <v>192</v>
      </c>
      <c r="Q24" s="39">
        <f t="shared" si="9"/>
        <v>50000</v>
      </c>
      <c r="R24" s="39">
        <f t="shared" si="10"/>
        <v>50000</v>
      </c>
      <c r="S24" s="39">
        <f t="shared" si="11"/>
        <v>50000</v>
      </c>
      <c r="T24" s="39">
        <f t="shared" si="12"/>
        <v>50000</v>
      </c>
      <c r="U24" s="39">
        <f t="shared" si="13"/>
        <v>50000</v>
      </c>
      <c r="V24" s="39">
        <f t="shared" si="14"/>
        <v>42857.142857142855</v>
      </c>
      <c r="W24" s="39">
        <f t="shared" si="15"/>
        <v>37500</v>
      </c>
      <c r="X24" s="39">
        <f t="shared" si="16"/>
        <v>33333.333333333336</v>
      </c>
      <c r="Y24" s="217">
        <f t="shared" si="4"/>
        <v>0</v>
      </c>
      <c r="Z24" s="217" t="str">
        <f t="shared" si="8"/>
        <v>T19</v>
      </c>
      <c r="AA24" s="218">
        <f t="shared" si="17"/>
        <v>0</v>
      </c>
      <c r="AB24" s="218">
        <f t="shared" si="18"/>
        <v>0</v>
      </c>
      <c r="AC24" s="218">
        <f t="shared" si="19"/>
        <v>0</v>
      </c>
      <c r="AD24" s="218">
        <f t="shared" si="20"/>
        <v>0</v>
      </c>
      <c r="AE24" s="218">
        <f t="shared" si="21"/>
        <v>0</v>
      </c>
      <c r="AF24" s="218">
        <f t="shared" si="22"/>
        <v>0</v>
      </c>
      <c r="AG24" s="218">
        <f t="shared" si="23"/>
        <v>0</v>
      </c>
      <c r="AH24" s="218">
        <f t="shared" si="24"/>
        <v>0</v>
      </c>
    </row>
    <row r="25" spans="1:34" s="27" customFormat="1" ht="18" customHeight="1">
      <c r="A25" s="57" t="s">
        <v>91</v>
      </c>
      <c r="B25" s="57">
        <v>21</v>
      </c>
      <c r="C25" s="57">
        <v>42</v>
      </c>
      <c r="D25" s="57"/>
      <c r="E25" s="57">
        <v>20</v>
      </c>
      <c r="F25" s="161">
        <f t="shared" si="5"/>
        <v>0</v>
      </c>
      <c r="G25" s="154">
        <f t="shared" si="0"/>
        <v>0</v>
      </c>
      <c r="H25" s="154">
        <f t="shared" si="6"/>
        <v>50000</v>
      </c>
      <c r="I25" s="66">
        <f t="shared" si="7"/>
        <v>50000</v>
      </c>
      <c r="J25" s="32"/>
      <c r="K25" s="72">
        <v>0.01</v>
      </c>
      <c r="L25" s="159">
        <f t="shared" si="1"/>
        <v>50000</v>
      </c>
      <c r="M25" s="217">
        <v>0</v>
      </c>
      <c r="N25" s="217">
        <f t="shared" si="25"/>
        <v>0</v>
      </c>
      <c r="O25" s="217">
        <f t="shared" si="3"/>
        <v>50000</v>
      </c>
      <c r="P25" s="27" t="s">
        <v>193</v>
      </c>
      <c r="Q25" s="39">
        <f t="shared" si="9"/>
        <v>50000</v>
      </c>
      <c r="R25" s="39">
        <f t="shared" si="10"/>
        <v>50000</v>
      </c>
      <c r="S25" s="39">
        <f t="shared" si="11"/>
        <v>50000</v>
      </c>
      <c r="T25" s="39">
        <f t="shared" si="12"/>
        <v>50000</v>
      </c>
      <c r="U25" s="39">
        <f t="shared" si="13"/>
        <v>41666.666666666664</v>
      </c>
      <c r="V25" s="39">
        <f t="shared" si="14"/>
        <v>35714.285714285717</v>
      </c>
      <c r="W25" s="39">
        <f t="shared" si="15"/>
        <v>31250</v>
      </c>
      <c r="X25" s="39">
        <f t="shared" si="16"/>
        <v>27777.777777777777</v>
      </c>
      <c r="Y25" s="217">
        <f t="shared" si="4"/>
        <v>0</v>
      </c>
      <c r="Z25" s="217" t="str">
        <f t="shared" si="8"/>
        <v>T20</v>
      </c>
      <c r="AA25" s="218">
        <f t="shared" si="17"/>
        <v>0</v>
      </c>
      <c r="AB25" s="218">
        <f t="shared" si="18"/>
        <v>0</v>
      </c>
      <c r="AC25" s="218">
        <f t="shared" si="19"/>
        <v>0</v>
      </c>
      <c r="AD25" s="218">
        <f t="shared" si="20"/>
        <v>0</v>
      </c>
      <c r="AE25" s="218">
        <f t="shared" si="21"/>
        <v>0</v>
      </c>
      <c r="AF25" s="218">
        <f t="shared" si="22"/>
        <v>0</v>
      </c>
      <c r="AG25" s="218">
        <f t="shared" si="23"/>
        <v>0</v>
      </c>
      <c r="AH25" s="218">
        <f t="shared" si="24"/>
        <v>0</v>
      </c>
    </row>
    <row r="26" spans="1:34" s="27" customFormat="1" ht="18" customHeight="1">
      <c r="A26" s="57"/>
      <c r="B26" s="57"/>
      <c r="C26" s="57"/>
      <c r="D26" s="57"/>
      <c r="E26" s="57"/>
      <c r="F26" s="161">
        <f t="shared" si="5"/>
        <v>0</v>
      </c>
      <c r="G26" s="154">
        <f t="shared" si="0"/>
        <v>0</v>
      </c>
      <c r="H26" s="154">
        <f t="shared" si="6"/>
        <v>0</v>
      </c>
      <c r="I26" s="66">
        <f t="shared" si="7"/>
        <v>0</v>
      </c>
      <c r="J26" s="32"/>
      <c r="K26" s="72">
        <v>0.01</v>
      </c>
      <c r="L26" s="159">
        <f t="shared" si="1"/>
        <v>50000</v>
      </c>
      <c r="M26" s="217">
        <v>0</v>
      </c>
      <c r="N26" s="217">
        <f t="shared" si="25"/>
        <v>0</v>
      </c>
      <c r="O26" s="217">
        <f>IF(E26=0,0,IF(E26=E25,VLOOKUP(E26,P:X,VLOOKUP(E26,P:Y,10,0),0),IF(P26=E26,VLOOKUP(E26,P:X,VLOOKUP(E26,P:Y,10,0),0),L26)))</f>
        <v>0</v>
      </c>
      <c r="P26" s="27" t="s">
        <v>200</v>
      </c>
      <c r="Q26" s="39">
        <f t="shared" si="9"/>
        <v>50000</v>
      </c>
      <c r="R26" s="39">
        <f t="shared" si="10"/>
        <v>50000</v>
      </c>
      <c r="S26" s="39">
        <f t="shared" si="11"/>
        <v>50000</v>
      </c>
      <c r="T26" s="39">
        <f t="shared" si="12"/>
        <v>40000</v>
      </c>
      <c r="U26" s="39">
        <f t="shared" si="13"/>
        <v>33333.333333333336</v>
      </c>
      <c r="V26" s="39">
        <f t="shared" si="14"/>
        <v>28571.428571428572</v>
      </c>
      <c r="W26" s="39">
        <f t="shared" si="15"/>
        <v>25000</v>
      </c>
      <c r="X26" s="39">
        <f t="shared" si="16"/>
        <v>22222.222222222223</v>
      </c>
      <c r="Y26" s="217">
        <f t="shared" si="4"/>
        <v>0</v>
      </c>
      <c r="Z26" s="217" t="str">
        <f t="shared" si="8"/>
        <v>T21</v>
      </c>
      <c r="AA26" s="218">
        <f t="shared" si="17"/>
        <v>0</v>
      </c>
      <c r="AB26" s="218">
        <f t="shared" si="18"/>
        <v>0</v>
      </c>
      <c r="AC26" s="218">
        <f t="shared" si="19"/>
        <v>0</v>
      </c>
      <c r="AD26" s="218">
        <f t="shared" si="20"/>
        <v>0</v>
      </c>
      <c r="AE26" s="218">
        <f t="shared" si="21"/>
        <v>0</v>
      </c>
      <c r="AF26" s="218">
        <f t="shared" si="22"/>
        <v>0</v>
      </c>
      <c r="AG26" s="218">
        <f t="shared" si="23"/>
        <v>0</v>
      </c>
      <c r="AH26" s="218">
        <f t="shared" si="24"/>
        <v>0</v>
      </c>
    </row>
    <row r="27" spans="1:34" s="27" customFormat="1" ht="18" customHeight="1">
      <c r="A27" s="57"/>
      <c r="B27" s="57"/>
      <c r="C27" s="57"/>
      <c r="D27" s="57"/>
      <c r="E27" s="57"/>
      <c r="F27" s="161">
        <f t="shared" si="5"/>
        <v>0</v>
      </c>
      <c r="G27" s="154">
        <f t="shared" si="0"/>
        <v>0</v>
      </c>
      <c r="H27" s="154">
        <f t="shared" si="6"/>
        <v>0</v>
      </c>
      <c r="I27" s="66">
        <f t="shared" si="7"/>
        <v>0</v>
      </c>
      <c r="J27" s="32"/>
      <c r="K27" s="72">
        <v>0.01</v>
      </c>
      <c r="L27" s="159">
        <f t="shared" si="1"/>
        <v>50000</v>
      </c>
      <c r="M27" s="217">
        <v>0</v>
      </c>
      <c r="N27" s="217">
        <f t="shared" si="25"/>
        <v>0</v>
      </c>
      <c r="O27" s="217">
        <f t="shared" ref="O27:O29" si="26">IF(E27=0,0,IF(E27=E26,VLOOKUP(E27,P:X,VLOOKUP(E27,P:Y,10,0),0),IF(P27=E27,VLOOKUP(E27,P:X,VLOOKUP(E27,P:Y,10,0),0),L27)))</f>
        <v>0</v>
      </c>
      <c r="P27" s="27" t="s">
        <v>201</v>
      </c>
      <c r="Q27" s="39">
        <f t="shared" si="9"/>
        <v>50000</v>
      </c>
      <c r="R27" s="39">
        <f t="shared" si="10"/>
        <v>50000</v>
      </c>
      <c r="S27" s="39">
        <f t="shared" si="11"/>
        <v>37500</v>
      </c>
      <c r="T27" s="39">
        <f t="shared" si="12"/>
        <v>30000</v>
      </c>
      <c r="U27" s="39">
        <f t="shared" si="13"/>
        <v>25000</v>
      </c>
      <c r="V27" s="39">
        <f t="shared" si="14"/>
        <v>21428.571428571428</v>
      </c>
      <c r="W27" s="39">
        <f t="shared" si="15"/>
        <v>18750</v>
      </c>
      <c r="X27" s="39">
        <f t="shared" si="16"/>
        <v>16666.666666666668</v>
      </c>
      <c r="Y27" s="217">
        <f t="shared" si="4"/>
        <v>0</v>
      </c>
      <c r="Z27" s="217" t="str">
        <f t="shared" si="8"/>
        <v>T22</v>
      </c>
      <c r="AA27" s="218">
        <f t="shared" si="17"/>
        <v>0</v>
      </c>
      <c r="AB27" s="218">
        <f t="shared" si="18"/>
        <v>0</v>
      </c>
      <c r="AC27" s="218">
        <f t="shared" si="19"/>
        <v>0</v>
      </c>
      <c r="AD27" s="218">
        <f t="shared" si="20"/>
        <v>0</v>
      </c>
      <c r="AE27" s="218">
        <f t="shared" si="21"/>
        <v>0</v>
      </c>
      <c r="AF27" s="218">
        <f t="shared" si="22"/>
        <v>0</v>
      </c>
      <c r="AG27" s="218">
        <f t="shared" si="23"/>
        <v>0</v>
      </c>
      <c r="AH27" s="218">
        <f t="shared" si="24"/>
        <v>0</v>
      </c>
    </row>
    <row r="28" spans="1:34" s="27" customFormat="1" ht="18" customHeight="1">
      <c r="A28" s="57"/>
      <c r="B28" s="57"/>
      <c r="C28" s="57"/>
      <c r="D28" s="57"/>
      <c r="E28" s="189"/>
      <c r="F28" s="161">
        <f t="shared" si="5"/>
        <v>0</v>
      </c>
      <c r="G28" s="154">
        <f t="shared" si="0"/>
        <v>0</v>
      </c>
      <c r="H28" s="154">
        <f t="shared" si="6"/>
        <v>0</v>
      </c>
      <c r="I28" s="66">
        <f t="shared" si="7"/>
        <v>0</v>
      </c>
      <c r="J28" s="32"/>
      <c r="K28" s="72">
        <v>0.01</v>
      </c>
      <c r="L28" s="159">
        <f t="shared" si="1"/>
        <v>50000</v>
      </c>
      <c r="M28" s="217">
        <v>0</v>
      </c>
      <c r="N28" s="217">
        <f t="shared" si="25"/>
        <v>0</v>
      </c>
      <c r="O28" s="217">
        <f t="shared" si="26"/>
        <v>0</v>
      </c>
      <c r="P28" s="27" t="s">
        <v>202</v>
      </c>
      <c r="Q28" s="39">
        <f t="shared" si="9"/>
        <v>50000</v>
      </c>
      <c r="R28" s="39">
        <f t="shared" si="10"/>
        <v>33333.333333333336</v>
      </c>
      <c r="S28" s="39">
        <f t="shared" si="11"/>
        <v>25000</v>
      </c>
      <c r="T28" s="39">
        <f t="shared" si="12"/>
        <v>20000</v>
      </c>
      <c r="U28" s="39">
        <f t="shared" si="13"/>
        <v>16666.666666666668</v>
      </c>
      <c r="V28" s="39">
        <f t="shared" si="14"/>
        <v>14285.714285714286</v>
      </c>
      <c r="W28" s="39">
        <f t="shared" si="15"/>
        <v>12500</v>
      </c>
      <c r="X28" s="39">
        <f t="shared" si="16"/>
        <v>11111.111111111111</v>
      </c>
      <c r="Y28" s="217">
        <f t="shared" si="4"/>
        <v>0</v>
      </c>
      <c r="Z28" s="217" t="str">
        <f t="shared" si="8"/>
        <v>T23</v>
      </c>
      <c r="AA28" s="218">
        <f t="shared" si="17"/>
        <v>0</v>
      </c>
      <c r="AB28" s="218">
        <f t="shared" si="18"/>
        <v>0</v>
      </c>
      <c r="AC28" s="218">
        <f t="shared" si="19"/>
        <v>0</v>
      </c>
      <c r="AD28" s="218">
        <f t="shared" si="20"/>
        <v>0</v>
      </c>
      <c r="AE28" s="218">
        <f t="shared" si="21"/>
        <v>0</v>
      </c>
      <c r="AF28" s="218">
        <f t="shared" si="22"/>
        <v>0</v>
      </c>
      <c r="AG28" s="218">
        <f t="shared" si="23"/>
        <v>0</v>
      </c>
      <c r="AH28" s="218">
        <f t="shared" si="24"/>
        <v>0</v>
      </c>
    </row>
    <row r="29" spans="1:34" s="27" customFormat="1" ht="18" customHeight="1">
      <c r="A29" s="57"/>
      <c r="B29" s="57"/>
      <c r="C29" s="57"/>
      <c r="D29" s="57"/>
      <c r="E29" s="189"/>
      <c r="F29" s="161">
        <f t="shared" si="5"/>
        <v>0</v>
      </c>
      <c r="G29" s="154">
        <f t="shared" si="0"/>
        <v>0</v>
      </c>
      <c r="H29" s="154">
        <f t="shared" si="6"/>
        <v>0</v>
      </c>
      <c r="I29" s="66">
        <f t="shared" si="7"/>
        <v>0</v>
      </c>
      <c r="J29" s="32"/>
      <c r="K29" s="72">
        <v>0.01</v>
      </c>
      <c r="L29" s="159">
        <f t="shared" si="1"/>
        <v>50000</v>
      </c>
      <c r="M29" s="217">
        <v>0</v>
      </c>
      <c r="N29" s="217">
        <f t="shared" si="25"/>
        <v>0</v>
      </c>
      <c r="O29" s="217">
        <f t="shared" si="26"/>
        <v>0</v>
      </c>
      <c r="P29" s="27" t="s">
        <v>203</v>
      </c>
      <c r="Q29" s="39">
        <f t="shared" si="9"/>
        <v>25000</v>
      </c>
      <c r="R29" s="39">
        <f t="shared" si="10"/>
        <v>16666.666666666668</v>
      </c>
      <c r="S29" s="39">
        <f t="shared" si="11"/>
        <v>12500</v>
      </c>
      <c r="T29" s="39">
        <f t="shared" si="12"/>
        <v>10000</v>
      </c>
      <c r="U29" s="39">
        <f t="shared" si="13"/>
        <v>8333.3333333333339</v>
      </c>
      <c r="V29" s="39">
        <f t="shared" si="14"/>
        <v>7142.8571428571431</v>
      </c>
      <c r="W29" s="39">
        <f t="shared" si="15"/>
        <v>6250</v>
      </c>
      <c r="X29" s="39">
        <f t="shared" si="16"/>
        <v>5555.5555555555557</v>
      </c>
      <c r="Y29" s="217">
        <f t="shared" si="4"/>
        <v>0</v>
      </c>
      <c r="Z29" s="217" t="str">
        <f t="shared" si="8"/>
        <v>T24</v>
      </c>
      <c r="AA29" s="218">
        <f t="shared" si="17"/>
        <v>0</v>
      </c>
      <c r="AB29" s="218">
        <f t="shared" si="18"/>
        <v>0</v>
      </c>
      <c r="AC29" s="218">
        <f t="shared" si="19"/>
        <v>0</v>
      </c>
      <c r="AD29" s="218">
        <f t="shared" si="20"/>
        <v>0</v>
      </c>
      <c r="AE29" s="218">
        <f t="shared" si="21"/>
        <v>0</v>
      </c>
      <c r="AF29" s="218">
        <f t="shared" si="22"/>
        <v>0</v>
      </c>
      <c r="AG29" s="218">
        <f t="shared" si="23"/>
        <v>0</v>
      </c>
      <c r="AH29" s="218">
        <f t="shared" si="24"/>
        <v>0</v>
      </c>
    </row>
    <row r="30" spans="1:3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33"/>
      <c r="N30" s="33"/>
      <c r="O30" s="33"/>
      <c r="P30" s="27"/>
      <c r="Q30" s="3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4" ht="15.5">
      <c r="A31" s="75"/>
      <c r="B31" s="165" t="s">
        <v>119</v>
      </c>
      <c r="C31" s="75"/>
      <c r="D31" s="75"/>
      <c r="E31" s="191"/>
      <c r="F31" s="163"/>
      <c r="G31" s="156"/>
      <c r="H31" s="156"/>
      <c r="I31" s="75"/>
      <c r="J31" s="75"/>
      <c r="K31" s="75"/>
      <c r="L31" s="75"/>
      <c r="M31" s="75"/>
      <c r="N31" s="75"/>
      <c r="O31" s="75"/>
      <c r="P31" s="75"/>
      <c r="Q31" s="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4" ht="15.5">
      <c r="A32" s="75"/>
      <c r="B32" s="165" t="s">
        <v>116</v>
      </c>
      <c r="C32" s="75"/>
      <c r="D32" s="75"/>
      <c r="E32" s="191"/>
      <c r="F32" s="163"/>
      <c r="G32" s="156"/>
      <c r="H32" s="156"/>
      <c r="I32" s="75"/>
      <c r="J32" s="75"/>
      <c r="K32" s="75"/>
      <c r="L32" s="75"/>
      <c r="M32" s="75"/>
      <c r="N32" s="75"/>
      <c r="O32" s="75"/>
      <c r="P32" s="75"/>
      <c r="Q32" s="3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5.5">
      <c r="A33" s="75"/>
      <c r="B33" s="165" t="s">
        <v>117</v>
      </c>
      <c r="C33" s="75"/>
      <c r="D33" s="75"/>
      <c r="E33" s="191"/>
      <c r="F33" s="163"/>
      <c r="G33" s="156"/>
      <c r="H33" s="156"/>
      <c r="I33" s="75"/>
      <c r="J33" s="75"/>
      <c r="K33" s="75"/>
      <c r="L33" s="75"/>
      <c r="M33" s="75"/>
      <c r="N33" s="75"/>
      <c r="O33" s="75"/>
      <c r="P33" s="75"/>
      <c r="Q33" s="3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33"/>
      <c r="N34" s="33"/>
      <c r="O34" s="33"/>
      <c r="P34" s="27"/>
      <c r="Q34" s="3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>
      <c r="B35" s="166" t="s">
        <v>120</v>
      </c>
      <c r="P35" s="27"/>
      <c r="Q35" s="3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>
      <c r="A36" s="25"/>
      <c r="B36" s="25"/>
      <c r="I36"/>
      <c r="P36" s="27"/>
      <c r="Q36" s="3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>
      <c r="A37" s="25"/>
      <c r="B37" s="25"/>
      <c r="I37"/>
      <c r="P37" s="27"/>
      <c r="Q37" s="3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>
      <c r="A38" s="25"/>
      <c r="B38" s="25"/>
      <c r="I38"/>
      <c r="P38" s="27"/>
      <c r="Q38" s="3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>
      <c r="A39" s="25"/>
      <c r="B39" s="25"/>
      <c r="I39"/>
      <c r="P39" s="27"/>
      <c r="Q39" s="3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>
      <c r="A40" s="25"/>
      <c r="B40" s="25"/>
      <c r="I40"/>
      <c r="P40" s="27"/>
      <c r="Q40" s="3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>
      <c r="A41" s="25"/>
      <c r="B41" s="25"/>
      <c r="I41"/>
      <c r="P41" s="27"/>
      <c r="Q41" s="3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>
      <c r="A42" s="25"/>
      <c r="B42" s="25"/>
      <c r="I42"/>
      <c r="P42" s="27"/>
      <c r="Q42" s="3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>
      <c r="A43" s="25"/>
      <c r="B43" s="25"/>
      <c r="I43"/>
      <c r="P43" s="27"/>
      <c r="Q43" s="3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>
      <c r="A44" s="25"/>
      <c r="B44" s="25"/>
      <c r="I44"/>
      <c r="P44" s="27"/>
      <c r="Q44" s="3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>
      <c r="A45" s="25"/>
      <c r="B45" s="25"/>
      <c r="I45"/>
      <c r="P45" s="27"/>
      <c r="Q45" s="3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>
      <c r="A46" s="25"/>
      <c r="B46" s="25"/>
      <c r="I46"/>
      <c r="P46" s="27"/>
      <c r="Q46" s="3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>
      <c r="A47" s="25"/>
      <c r="B47" s="25"/>
      <c r="I47"/>
      <c r="P47" s="27"/>
      <c r="Q47" s="3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25"/>
      <c r="B48" s="25"/>
      <c r="I48"/>
      <c r="P48" s="27"/>
      <c r="Q48" s="3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>
      <c r="A49" s="25"/>
      <c r="B49" s="25"/>
      <c r="I49"/>
      <c r="P49" s="27"/>
      <c r="Q49" s="3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5"/>
      <c r="B50" s="25"/>
      <c r="I50"/>
      <c r="P50" s="27"/>
      <c r="Q50" s="3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5"/>
      <c r="B51" s="25"/>
      <c r="I51"/>
      <c r="P51" s="27"/>
      <c r="Q51" s="3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>
      <c r="A52" s="25"/>
      <c r="B52" s="25"/>
      <c r="I52"/>
      <c r="P52" s="27"/>
      <c r="Q52" s="3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>
      <c r="A53" s="25"/>
      <c r="B53" s="25"/>
      <c r="I53"/>
      <c r="P53" s="27"/>
      <c r="Q53" s="3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>
      <c r="A54" s="25"/>
      <c r="B54" s="25"/>
      <c r="I54"/>
      <c r="P54" s="27"/>
      <c r="Q54" s="3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>
      <c r="A55" s="25"/>
      <c r="B55" s="25"/>
      <c r="I55"/>
      <c r="P55" s="27"/>
      <c r="Q55" s="3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>
      <c r="A56" s="25"/>
      <c r="B56" s="25"/>
      <c r="I56"/>
      <c r="P56" s="27"/>
      <c r="Q56" s="3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>
      <c r="A57" s="25"/>
      <c r="B57" s="25"/>
      <c r="I57"/>
      <c r="P57" s="27"/>
      <c r="Q57" s="3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>
      <c r="A58" s="25"/>
      <c r="B58" s="25"/>
      <c r="I58"/>
      <c r="P58" s="27"/>
      <c r="Q58" s="3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>
      <c r="A59" s="25"/>
      <c r="B59" s="25"/>
      <c r="I59"/>
      <c r="P59" s="27"/>
      <c r="Q59" s="3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>
      <c r="A60" s="25"/>
      <c r="B60" s="25"/>
      <c r="I60"/>
      <c r="P60" s="27"/>
      <c r="Q60" s="3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>
      <c r="A61" s="25"/>
      <c r="B61" s="25"/>
      <c r="I61"/>
      <c r="P61" s="27"/>
      <c r="Q61" s="3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>
      <c r="A62" s="25"/>
      <c r="B62" s="25"/>
      <c r="I62"/>
      <c r="P62" s="27"/>
      <c r="Q62" s="3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>
      <c r="A63" s="25"/>
      <c r="B63" s="25"/>
      <c r="I63"/>
      <c r="P63" s="27"/>
      <c r="Q63" s="3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>
      <c r="A64" s="25"/>
      <c r="B64" s="25"/>
      <c r="I64"/>
      <c r="P64" s="27"/>
      <c r="Q64" s="39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>
      <c r="A65" s="25"/>
      <c r="B65" s="25"/>
      <c r="I65"/>
      <c r="P65" s="27"/>
      <c r="Q65" s="39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>
      <c r="A66" s="25"/>
      <c r="B66" s="25"/>
      <c r="I66"/>
      <c r="P66" s="27"/>
      <c r="Q66" s="39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>
      <c r="A67" s="25"/>
      <c r="B67" s="25"/>
      <c r="I67"/>
      <c r="P67" s="27"/>
      <c r="Q67" s="39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>
      <c r="A68" s="25"/>
      <c r="B68" s="25"/>
      <c r="I68"/>
      <c r="P68" s="27"/>
      <c r="Q68" s="39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>
      <c r="A69" s="25"/>
      <c r="B69" s="25"/>
      <c r="I69"/>
      <c r="P69" s="27"/>
      <c r="Q69" s="39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>
      <c r="A70" s="25"/>
      <c r="B70" s="25"/>
      <c r="I70"/>
      <c r="P70" s="27"/>
      <c r="Q70" s="39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>
      <c r="A71" s="25"/>
      <c r="B71" s="25"/>
      <c r="I71"/>
      <c r="P71" s="27"/>
      <c r="Q71" s="39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>
      <c r="A72" s="25"/>
      <c r="B72" s="25"/>
      <c r="I72"/>
      <c r="P72" s="27"/>
      <c r="Q72" s="39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>
      <c r="A73" s="25"/>
      <c r="B73" s="25"/>
      <c r="I73"/>
      <c r="P73" s="27"/>
      <c r="Q73" s="39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>
      <c r="A74" s="25"/>
      <c r="B74" s="25"/>
      <c r="I74"/>
      <c r="P74" s="27"/>
      <c r="Q74" s="39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>
      <c r="A75" s="25"/>
      <c r="B75" s="25"/>
      <c r="I75"/>
      <c r="P75" s="27"/>
      <c r="Q75" s="39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>
      <c r="A76" s="25"/>
      <c r="B76" s="25"/>
      <c r="I76"/>
      <c r="P76" s="27"/>
      <c r="Q76" s="39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>
      <c r="A77" s="25"/>
      <c r="B77" s="25"/>
      <c r="I77"/>
      <c r="P77" s="27"/>
      <c r="Q77" s="39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>
      <c r="A78" s="25"/>
      <c r="B78" s="25"/>
      <c r="I78"/>
      <c r="P78" s="27"/>
      <c r="Q78" s="39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>
      <c r="A79" s="25"/>
      <c r="B79" s="25"/>
      <c r="I79"/>
      <c r="P79" s="27"/>
      <c r="Q79" s="3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>
      <c r="A80" s="25"/>
      <c r="B80" s="25"/>
      <c r="I80"/>
      <c r="P80" s="27"/>
      <c r="Q80" s="3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>
      <c r="A81" s="25"/>
      <c r="B81" s="25"/>
      <c r="I81"/>
      <c r="P81" s="27"/>
      <c r="Q81" s="3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>
      <c r="A82" s="25"/>
      <c r="B82" s="25"/>
      <c r="I82"/>
      <c r="P82" s="27"/>
      <c r="Q82" s="3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>
      <c r="A83" s="25"/>
      <c r="B83" s="25"/>
      <c r="I83"/>
      <c r="P83" s="27"/>
      <c r="Q83" s="3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>
      <c r="A84" s="25"/>
      <c r="B84" s="25"/>
      <c r="I84"/>
      <c r="P84" s="27"/>
      <c r="Q84" s="3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>
      <c r="A85" s="25"/>
      <c r="B85" s="25"/>
      <c r="I85"/>
      <c r="P85" s="27"/>
      <c r="Q85" s="3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>
      <c r="A86" s="25"/>
      <c r="B86" s="25"/>
      <c r="I86"/>
      <c r="P86" s="27"/>
      <c r="Q86" s="3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>
      <c r="A87" s="25"/>
      <c r="B87" s="25"/>
      <c r="I87"/>
      <c r="P87" s="27"/>
      <c r="Q87" s="3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>
      <c r="A88" s="25"/>
      <c r="B88" s="25"/>
      <c r="I88"/>
      <c r="P88" s="27"/>
      <c r="Q88" s="3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>
      <c r="A89" s="25"/>
      <c r="B89" s="25"/>
      <c r="I89"/>
      <c r="P89" s="27"/>
      <c r="Q89" s="39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>
      <c r="A90" s="25"/>
      <c r="B90" s="25"/>
      <c r="I90"/>
      <c r="P90" s="27"/>
      <c r="Q90" s="39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>
      <c r="A91" s="25"/>
      <c r="B91" s="25"/>
      <c r="I91"/>
      <c r="P91" s="27"/>
      <c r="Q91" s="39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>
      <c r="A92" s="25"/>
      <c r="B92" s="25"/>
      <c r="I92"/>
      <c r="P92" s="27"/>
      <c r="Q92" s="39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>
      <c r="A93" s="25"/>
      <c r="B93" s="25"/>
      <c r="I93"/>
      <c r="P93" s="27"/>
      <c r="Q93" s="39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>
      <c r="A94" s="25"/>
      <c r="B94" s="25"/>
      <c r="I94"/>
      <c r="P94" s="41"/>
      <c r="Q94"/>
    </row>
    <row r="95" spans="1:28">
      <c r="A95" s="25"/>
      <c r="B95" s="25"/>
      <c r="I95"/>
      <c r="P95" s="41"/>
      <c r="Q95"/>
    </row>
    <row r="96" spans="1:28">
      <c r="A96" s="25"/>
      <c r="B96" s="25"/>
      <c r="I96"/>
      <c r="P96" s="41"/>
      <c r="Q96"/>
    </row>
    <row r="97" spans="1:17">
      <c r="A97" s="25"/>
      <c r="B97" s="25"/>
      <c r="I97"/>
      <c r="P97" s="41"/>
      <c r="Q97"/>
    </row>
    <row r="98" spans="1:17">
      <c r="A98" s="25"/>
      <c r="B98" s="25"/>
      <c r="I98"/>
      <c r="P98" s="41"/>
      <c r="Q98"/>
    </row>
    <row r="99" spans="1:17">
      <c r="A99" s="25"/>
      <c r="B99" s="25"/>
      <c r="I99"/>
      <c r="P99" s="41"/>
      <c r="Q99"/>
    </row>
    <row r="100" spans="1:17">
      <c r="A100" s="25"/>
      <c r="B100" s="25"/>
      <c r="I100"/>
      <c r="P100" s="41"/>
      <c r="Q100"/>
    </row>
    <row r="101" spans="1:17">
      <c r="A101" s="25"/>
      <c r="B101" s="25"/>
      <c r="I101"/>
      <c r="P101" s="41"/>
      <c r="Q101"/>
    </row>
    <row r="102" spans="1:17">
      <c r="A102" s="25"/>
      <c r="B102" s="25"/>
      <c r="I102"/>
      <c r="P102" s="41"/>
      <c r="Q102"/>
    </row>
    <row r="103" spans="1:17">
      <c r="A103" s="25"/>
      <c r="B103" s="25"/>
      <c r="I103"/>
      <c r="P103" s="41"/>
      <c r="Q103"/>
    </row>
    <row r="104" spans="1:17">
      <c r="A104" s="25"/>
      <c r="B104" s="25"/>
      <c r="I104"/>
      <c r="P104" s="41"/>
      <c r="Q104"/>
    </row>
  </sheetData>
  <mergeCells count="6">
    <mergeCell ref="K5:L5"/>
    <mergeCell ref="A1:L1"/>
    <mergeCell ref="A2:L2"/>
    <mergeCell ref="A3:I4"/>
    <mergeCell ref="K3:L3"/>
    <mergeCell ref="K4:L4"/>
  </mergeCells>
  <phoneticPr fontId="45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3"/>
  <sheetViews>
    <sheetView showZeros="0" topLeftCell="A10" zoomScale="90" zoomScaleNormal="90" workbookViewId="0">
      <selection activeCell="AG23" sqref="AG23"/>
    </sheetView>
  </sheetViews>
  <sheetFormatPr defaultColWidth="8.7265625" defaultRowHeight="14.5"/>
  <cols>
    <col min="1" max="1" width="3.1796875" style="206" customWidth="1"/>
    <col min="2" max="2" width="15.36328125" style="208" customWidth="1"/>
    <col min="3" max="4" width="8" style="209" customWidth="1"/>
    <col min="5" max="5" width="3.08984375" style="207" customWidth="1"/>
    <col min="6" max="34" width="4.1796875" style="207" customWidth="1"/>
    <col min="35" max="16384" width="8.7265625" style="207"/>
  </cols>
  <sheetData>
    <row r="1" spans="1:38" ht="52" customHeight="1">
      <c r="B1" s="347" t="s">
        <v>161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</row>
    <row r="2" spans="1:38" ht="28" customHeight="1"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</row>
    <row r="3" spans="1:38" ht="22" customHeight="1">
      <c r="B3" s="240" t="s">
        <v>162</v>
      </c>
      <c r="C3" s="219" t="s">
        <v>163</v>
      </c>
      <c r="D3" s="219" t="s">
        <v>207</v>
      </c>
      <c r="E3" s="241"/>
      <c r="F3" s="348" t="s">
        <v>164</v>
      </c>
      <c r="G3" s="348"/>
      <c r="H3" s="348"/>
      <c r="I3" s="348"/>
      <c r="J3" s="348"/>
      <c r="K3" s="348"/>
      <c r="L3" s="348"/>
      <c r="M3" s="348"/>
      <c r="N3" s="348"/>
      <c r="O3" s="242"/>
      <c r="P3" s="348" t="s">
        <v>165</v>
      </c>
      <c r="Q3" s="348"/>
      <c r="R3" s="348"/>
      <c r="S3" s="348"/>
      <c r="T3" s="348"/>
      <c r="U3" s="348"/>
      <c r="V3" s="348"/>
      <c r="W3" s="348"/>
      <c r="X3" s="348"/>
      <c r="Y3" s="242"/>
      <c r="Z3" s="348" t="s">
        <v>166</v>
      </c>
      <c r="AA3" s="348"/>
      <c r="AB3" s="348"/>
      <c r="AC3" s="348"/>
      <c r="AD3" s="348"/>
      <c r="AE3" s="348"/>
      <c r="AF3" s="348"/>
      <c r="AG3" s="348"/>
      <c r="AH3" s="348"/>
    </row>
    <row r="4" spans="1:38" ht="21.25" customHeight="1">
      <c r="B4" s="226"/>
      <c r="C4" s="227"/>
      <c r="D4" s="227"/>
      <c r="E4" s="228"/>
      <c r="F4" s="219">
        <v>1</v>
      </c>
      <c r="G4" s="219">
        <v>2</v>
      </c>
      <c r="H4" s="219">
        <v>3</v>
      </c>
      <c r="I4" s="219">
        <v>4</v>
      </c>
      <c r="J4" s="219">
        <v>5</v>
      </c>
      <c r="K4" s="219">
        <v>6</v>
      </c>
      <c r="L4" s="219">
        <v>7</v>
      </c>
      <c r="M4" s="219">
        <v>8</v>
      </c>
      <c r="N4" s="219">
        <v>9</v>
      </c>
      <c r="O4" s="228"/>
      <c r="P4" s="219">
        <v>1</v>
      </c>
      <c r="Q4" s="219">
        <v>2</v>
      </c>
      <c r="R4" s="219">
        <v>3</v>
      </c>
      <c r="S4" s="219">
        <v>4</v>
      </c>
      <c r="T4" s="219">
        <v>5</v>
      </c>
      <c r="U4" s="219">
        <v>6</v>
      </c>
      <c r="V4" s="219">
        <v>7</v>
      </c>
      <c r="W4" s="219">
        <v>8</v>
      </c>
      <c r="X4" s="219">
        <v>9</v>
      </c>
      <c r="Y4" s="228"/>
      <c r="Z4" s="219">
        <v>1</v>
      </c>
      <c r="AA4" s="219">
        <v>2</v>
      </c>
      <c r="AB4" s="219">
        <v>3</v>
      </c>
      <c r="AC4" s="219">
        <v>4</v>
      </c>
      <c r="AD4" s="219">
        <v>5</v>
      </c>
      <c r="AE4" s="219">
        <v>6</v>
      </c>
      <c r="AF4" s="219">
        <v>7</v>
      </c>
      <c r="AG4" s="219">
        <v>8</v>
      </c>
      <c r="AH4" s="219">
        <v>9</v>
      </c>
    </row>
    <row r="5" spans="1:38" ht="16.399999999999999" customHeight="1">
      <c r="B5" s="226"/>
      <c r="C5" s="227"/>
      <c r="D5" s="227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</row>
    <row r="6" spans="1:38" ht="20" customHeight="1">
      <c r="A6" s="206">
        <v>1</v>
      </c>
      <c r="B6" s="220" t="s">
        <v>168</v>
      </c>
      <c r="C6" s="221">
        <f t="shared" ref="C6:C23" si="0">SUM(F6:AH6)</f>
        <v>77</v>
      </c>
      <c r="D6" s="221">
        <f t="shared" ref="D6:D23" si="1">COUNTA(F6:N6,P6:X6,Z6:AH6)</f>
        <v>27</v>
      </c>
      <c r="E6" s="229"/>
      <c r="F6" s="221">
        <v>3</v>
      </c>
      <c r="G6" s="230">
        <v>4</v>
      </c>
      <c r="H6" s="231">
        <v>3</v>
      </c>
      <c r="I6" s="232">
        <v>4</v>
      </c>
      <c r="J6" s="221">
        <v>3</v>
      </c>
      <c r="K6" s="231">
        <v>3</v>
      </c>
      <c r="L6" s="221">
        <v>2</v>
      </c>
      <c r="M6" s="221">
        <v>2</v>
      </c>
      <c r="N6" s="221">
        <v>2</v>
      </c>
      <c r="O6" s="233"/>
      <c r="P6" s="221">
        <v>4</v>
      </c>
      <c r="Q6" s="221">
        <v>2</v>
      </c>
      <c r="R6" s="231">
        <v>3</v>
      </c>
      <c r="S6" s="221">
        <v>4</v>
      </c>
      <c r="T6" s="221">
        <v>2</v>
      </c>
      <c r="U6" s="231">
        <v>3</v>
      </c>
      <c r="V6" s="221">
        <v>4</v>
      </c>
      <c r="W6" s="221">
        <v>2</v>
      </c>
      <c r="X6" s="221">
        <v>2</v>
      </c>
      <c r="Y6" s="233"/>
      <c r="Z6" s="221">
        <v>2</v>
      </c>
      <c r="AA6" s="221">
        <v>2</v>
      </c>
      <c r="AB6" s="231">
        <v>2</v>
      </c>
      <c r="AC6" s="221">
        <v>3</v>
      </c>
      <c r="AD6" s="221">
        <v>3</v>
      </c>
      <c r="AE6" s="231">
        <v>3</v>
      </c>
      <c r="AF6" s="221">
        <v>4</v>
      </c>
      <c r="AG6" s="221">
        <v>3</v>
      </c>
      <c r="AH6" s="221">
        <v>3</v>
      </c>
    </row>
    <row r="7" spans="1:38" ht="20" customHeight="1">
      <c r="A7" s="206">
        <v>2</v>
      </c>
      <c r="B7" s="220" t="s">
        <v>180</v>
      </c>
      <c r="C7" s="221">
        <f t="shared" si="0"/>
        <v>76</v>
      </c>
      <c r="D7" s="221">
        <f t="shared" si="1"/>
        <v>27</v>
      </c>
      <c r="E7" s="229"/>
      <c r="F7" s="221">
        <v>3</v>
      </c>
      <c r="G7" s="230">
        <v>4</v>
      </c>
      <c r="H7" s="231">
        <v>2</v>
      </c>
      <c r="I7" s="232">
        <v>4</v>
      </c>
      <c r="J7" s="221">
        <v>3</v>
      </c>
      <c r="K7" s="231">
        <v>3</v>
      </c>
      <c r="L7" s="221">
        <v>0</v>
      </c>
      <c r="M7" s="221">
        <v>3</v>
      </c>
      <c r="N7" s="221">
        <v>4</v>
      </c>
      <c r="O7" s="233"/>
      <c r="P7" s="221">
        <v>2</v>
      </c>
      <c r="Q7" s="221">
        <v>3</v>
      </c>
      <c r="R7" s="231">
        <v>4</v>
      </c>
      <c r="S7" s="221">
        <v>3</v>
      </c>
      <c r="T7" s="221">
        <v>2</v>
      </c>
      <c r="U7" s="231">
        <v>2</v>
      </c>
      <c r="V7" s="221">
        <v>3</v>
      </c>
      <c r="W7" s="221">
        <v>0</v>
      </c>
      <c r="X7" s="221">
        <v>3</v>
      </c>
      <c r="Y7" s="233"/>
      <c r="Z7" s="221">
        <v>3</v>
      </c>
      <c r="AA7" s="221">
        <v>4</v>
      </c>
      <c r="AB7" s="231">
        <v>3</v>
      </c>
      <c r="AC7" s="221">
        <v>3</v>
      </c>
      <c r="AD7" s="221">
        <v>3</v>
      </c>
      <c r="AE7" s="231">
        <v>3</v>
      </c>
      <c r="AF7" s="221">
        <v>4</v>
      </c>
      <c r="AG7" s="221">
        <v>2</v>
      </c>
      <c r="AH7" s="221">
        <v>3</v>
      </c>
    </row>
    <row r="8" spans="1:38" ht="20" customHeight="1" thickBot="1">
      <c r="A8" s="206">
        <v>3</v>
      </c>
      <c r="B8" s="222" t="s">
        <v>167</v>
      </c>
      <c r="C8" s="223">
        <f t="shared" si="0"/>
        <v>75</v>
      </c>
      <c r="D8" s="223">
        <f t="shared" si="1"/>
        <v>27</v>
      </c>
      <c r="E8" s="229"/>
      <c r="F8" s="223">
        <v>4</v>
      </c>
      <c r="G8" s="234">
        <v>3</v>
      </c>
      <c r="H8" s="235">
        <v>3</v>
      </c>
      <c r="I8" s="236">
        <v>3</v>
      </c>
      <c r="J8" s="223">
        <v>3</v>
      </c>
      <c r="K8" s="235">
        <v>2</v>
      </c>
      <c r="L8" s="223">
        <v>3</v>
      </c>
      <c r="M8" s="223">
        <v>2</v>
      </c>
      <c r="N8" s="223">
        <v>3</v>
      </c>
      <c r="O8" s="233"/>
      <c r="P8" s="223">
        <v>2</v>
      </c>
      <c r="Q8" s="223">
        <v>2</v>
      </c>
      <c r="R8" s="235">
        <v>4</v>
      </c>
      <c r="S8" s="223">
        <v>2</v>
      </c>
      <c r="T8" s="223">
        <v>3</v>
      </c>
      <c r="U8" s="235">
        <v>3</v>
      </c>
      <c r="V8" s="223">
        <v>4</v>
      </c>
      <c r="W8" s="223">
        <v>2</v>
      </c>
      <c r="X8" s="223">
        <v>0</v>
      </c>
      <c r="Y8" s="233"/>
      <c r="Z8" s="223">
        <v>3</v>
      </c>
      <c r="AA8" s="223">
        <v>3</v>
      </c>
      <c r="AB8" s="235">
        <v>3</v>
      </c>
      <c r="AC8" s="223">
        <v>3</v>
      </c>
      <c r="AD8" s="223">
        <v>3</v>
      </c>
      <c r="AE8" s="235">
        <v>3</v>
      </c>
      <c r="AF8" s="223">
        <v>3</v>
      </c>
      <c r="AG8" s="223">
        <v>2</v>
      </c>
      <c r="AH8" s="223">
        <v>4</v>
      </c>
    </row>
    <row r="9" spans="1:38" ht="20" customHeight="1">
      <c r="A9" s="206">
        <v>4</v>
      </c>
      <c r="B9" s="224" t="s">
        <v>177</v>
      </c>
      <c r="C9" s="225">
        <f t="shared" si="0"/>
        <v>70</v>
      </c>
      <c r="D9" s="225">
        <f t="shared" si="1"/>
        <v>27</v>
      </c>
      <c r="E9" s="229"/>
      <c r="F9" s="225">
        <v>3</v>
      </c>
      <c r="G9" s="237">
        <v>3</v>
      </c>
      <c r="H9" s="238">
        <v>0</v>
      </c>
      <c r="I9" s="239">
        <v>3</v>
      </c>
      <c r="J9" s="225">
        <v>2</v>
      </c>
      <c r="K9" s="238">
        <v>3</v>
      </c>
      <c r="L9" s="225">
        <v>3</v>
      </c>
      <c r="M9" s="225">
        <v>2</v>
      </c>
      <c r="N9" s="225">
        <v>3</v>
      </c>
      <c r="O9" s="233"/>
      <c r="P9" s="225">
        <v>3</v>
      </c>
      <c r="Q9" s="225">
        <v>3</v>
      </c>
      <c r="R9" s="238">
        <v>3</v>
      </c>
      <c r="S9" s="225">
        <v>3</v>
      </c>
      <c r="T9" s="225">
        <v>2</v>
      </c>
      <c r="U9" s="238">
        <v>1</v>
      </c>
      <c r="V9" s="225">
        <v>4</v>
      </c>
      <c r="W9" s="225">
        <v>2</v>
      </c>
      <c r="X9" s="225">
        <v>3</v>
      </c>
      <c r="Y9" s="233"/>
      <c r="Z9" s="225">
        <v>3</v>
      </c>
      <c r="AA9" s="225">
        <v>2</v>
      </c>
      <c r="AB9" s="238">
        <v>3</v>
      </c>
      <c r="AC9" s="225">
        <v>2</v>
      </c>
      <c r="AD9" s="225">
        <v>3</v>
      </c>
      <c r="AE9" s="238">
        <v>1</v>
      </c>
      <c r="AF9" s="225">
        <v>3</v>
      </c>
      <c r="AG9" s="225">
        <v>3</v>
      </c>
      <c r="AH9" s="225">
        <v>4</v>
      </c>
      <c r="AL9" s="207" t="s">
        <v>171</v>
      </c>
    </row>
    <row r="10" spans="1:38" ht="20" customHeight="1">
      <c r="A10" s="206">
        <v>5</v>
      </c>
      <c r="B10" s="220" t="s">
        <v>174</v>
      </c>
      <c r="C10" s="221">
        <f t="shared" si="0"/>
        <v>70</v>
      </c>
      <c r="D10" s="221">
        <f t="shared" si="1"/>
        <v>27</v>
      </c>
      <c r="E10" s="229"/>
      <c r="F10" s="221">
        <v>3</v>
      </c>
      <c r="G10" s="230">
        <v>3</v>
      </c>
      <c r="H10" s="231">
        <v>3</v>
      </c>
      <c r="I10" s="232">
        <v>0</v>
      </c>
      <c r="J10" s="221">
        <v>3</v>
      </c>
      <c r="K10" s="231">
        <v>3</v>
      </c>
      <c r="L10" s="221">
        <v>0</v>
      </c>
      <c r="M10" s="221">
        <v>3</v>
      </c>
      <c r="N10" s="221">
        <v>3</v>
      </c>
      <c r="O10" s="233"/>
      <c r="P10" s="221">
        <v>3</v>
      </c>
      <c r="Q10" s="221">
        <v>2</v>
      </c>
      <c r="R10" s="231">
        <v>3</v>
      </c>
      <c r="S10" s="221">
        <v>3</v>
      </c>
      <c r="T10" s="221">
        <v>3</v>
      </c>
      <c r="U10" s="231">
        <v>3</v>
      </c>
      <c r="V10" s="221">
        <v>2</v>
      </c>
      <c r="W10" s="221">
        <v>3</v>
      </c>
      <c r="X10" s="221">
        <v>3</v>
      </c>
      <c r="Y10" s="233"/>
      <c r="Z10" s="221">
        <v>2</v>
      </c>
      <c r="AA10" s="221">
        <v>3</v>
      </c>
      <c r="AB10" s="231">
        <v>2</v>
      </c>
      <c r="AC10" s="221">
        <v>2</v>
      </c>
      <c r="AD10" s="221">
        <v>3</v>
      </c>
      <c r="AE10" s="231">
        <v>3</v>
      </c>
      <c r="AF10" s="221">
        <v>3</v>
      </c>
      <c r="AG10" s="221">
        <v>3</v>
      </c>
      <c r="AH10" s="221">
        <v>3</v>
      </c>
    </row>
    <row r="11" spans="1:38" ht="20" customHeight="1" thickBot="1">
      <c r="A11" s="206">
        <v>6</v>
      </c>
      <c r="B11" s="222" t="s">
        <v>175</v>
      </c>
      <c r="C11" s="223">
        <f t="shared" si="0"/>
        <v>69</v>
      </c>
      <c r="D11" s="223">
        <f t="shared" si="1"/>
        <v>27</v>
      </c>
      <c r="E11" s="229"/>
      <c r="F11" s="223">
        <v>3</v>
      </c>
      <c r="G11" s="234">
        <v>3</v>
      </c>
      <c r="H11" s="235">
        <v>0</v>
      </c>
      <c r="I11" s="236">
        <v>3</v>
      </c>
      <c r="J11" s="223">
        <v>2</v>
      </c>
      <c r="K11" s="235">
        <v>3</v>
      </c>
      <c r="L11" s="223">
        <v>3</v>
      </c>
      <c r="M11" s="223">
        <v>3</v>
      </c>
      <c r="N11" s="223">
        <v>3</v>
      </c>
      <c r="O11" s="233"/>
      <c r="P11" s="223">
        <v>2</v>
      </c>
      <c r="Q11" s="223">
        <v>3</v>
      </c>
      <c r="R11" s="235">
        <v>3</v>
      </c>
      <c r="S11" s="223">
        <v>3</v>
      </c>
      <c r="T11" s="223">
        <v>4</v>
      </c>
      <c r="U11" s="235">
        <v>2</v>
      </c>
      <c r="V11" s="223">
        <v>2</v>
      </c>
      <c r="W11" s="223">
        <v>1</v>
      </c>
      <c r="X11" s="223">
        <v>0</v>
      </c>
      <c r="Y11" s="233"/>
      <c r="Z11" s="223">
        <v>4</v>
      </c>
      <c r="AA11" s="223">
        <v>2</v>
      </c>
      <c r="AB11" s="235">
        <v>3</v>
      </c>
      <c r="AC11" s="223">
        <v>2</v>
      </c>
      <c r="AD11" s="223">
        <v>3</v>
      </c>
      <c r="AE11" s="235">
        <v>3</v>
      </c>
      <c r="AF11" s="223">
        <v>3</v>
      </c>
      <c r="AG11" s="223">
        <v>3</v>
      </c>
      <c r="AH11" s="223">
        <v>3</v>
      </c>
    </row>
    <row r="12" spans="1:38" ht="20" customHeight="1">
      <c r="A12" s="206">
        <v>7</v>
      </c>
      <c r="B12" s="220" t="s">
        <v>184</v>
      </c>
      <c r="C12" s="221">
        <f t="shared" si="0"/>
        <v>68</v>
      </c>
      <c r="D12" s="225">
        <f t="shared" si="1"/>
        <v>27</v>
      </c>
      <c r="E12" s="229"/>
      <c r="F12" s="221">
        <v>3</v>
      </c>
      <c r="G12" s="230">
        <v>3</v>
      </c>
      <c r="H12" s="238">
        <v>1</v>
      </c>
      <c r="I12" s="232">
        <v>4</v>
      </c>
      <c r="J12" s="221">
        <v>3</v>
      </c>
      <c r="K12" s="238">
        <v>2</v>
      </c>
      <c r="L12" s="221">
        <v>3</v>
      </c>
      <c r="M12" s="221">
        <v>3</v>
      </c>
      <c r="N12" s="221">
        <v>3</v>
      </c>
      <c r="O12" s="233"/>
      <c r="P12" s="221">
        <v>1</v>
      </c>
      <c r="Q12" s="221">
        <v>1</v>
      </c>
      <c r="R12" s="238">
        <v>3</v>
      </c>
      <c r="S12" s="221">
        <v>2</v>
      </c>
      <c r="T12" s="221">
        <v>3</v>
      </c>
      <c r="U12" s="238">
        <v>2</v>
      </c>
      <c r="V12" s="221">
        <v>3</v>
      </c>
      <c r="W12" s="221">
        <v>3</v>
      </c>
      <c r="X12" s="221">
        <v>2</v>
      </c>
      <c r="Y12" s="233"/>
      <c r="Z12" s="221">
        <v>2</v>
      </c>
      <c r="AA12" s="221">
        <v>2</v>
      </c>
      <c r="AB12" s="238">
        <v>3</v>
      </c>
      <c r="AC12" s="221">
        <v>3</v>
      </c>
      <c r="AD12" s="221">
        <v>0</v>
      </c>
      <c r="AE12" s="238">
        <v>3</v>
      </c>
      <c r="AF12" s="221">
        <v>3</v>
      </c>
      <c r="AG12" s="221">
        <v>3</v>
      </c>
      <c r="AH12" s="221">
        <v>4</v>
      </c>
    </row>
    <row r="13" spans="1:38" ht="20" customHeight="1">
      <c r="A13" s="206">
        <v>8</v>
      </c>
      <c r="B13" s="220" t="s">
        <v>176</v>
      </c>
      <c r="C13" s="221">
        <f t="shared" si="0"/>
        <v>66</v>
      </c>
      <c r="D13" s="221">
        <f t="shared" si="1"/>
        <v>27</v>
      </c>
      <c r="E13" s="229"/>
      <c r="F13" s="221">
        <v>2</v>
      </c>
      <c r="G13" s="230">
        <v>3</v>
      </c>
      <c r="H13" s="231">
        <v>2</v>
      </c>
      <c r="I13" s="232">
        <v>2</v>
      </c>
      <c r="J13" s="221">
        <v>2</v>
      </c>
      <c r="K13" s="231">
        <v>2</v>
      </c>
      <c r="L13" s="221">
        <v>3</v>
      </c>
      <c r="M13" s="221">
        <v>2</v>
      </c>
      <c r="N13" s="221">
        <v>3</v>
      </c>
      <c r="O13" s="233"/>
      <c r="P13" s="221">
        <v>2</v>
      </c>
      <c r="Q13" s="221">
        <v>1</v>
      </c>
      <c r="R13" s="231">
        <v>4</v>
      </c>
      <c r="S13" s="221">
        <v>3</v>
      </c>
      <c r="T13" s="221">
        <v>1</v>
      </c>
      <c r="U13" s="231">
        <v>3</v>
      </c>
      <c r="V13" s="221">
        <v>3</v>
      </c>
      <c r="W13" s="221">
        <v>0</v>
      </c>
      <c r="X13" s="221">
        <v>1</v>
      </c>
      <c r="Y13" s="233"/>
      <c r="Z13" s="221">
        <v>4</v>
      </c>
      <c r="AA13" s="221">
        <v>3</v>
      </c>
      <c r="AB13" s="231">
        <v>3</v>
      </c>
      <c r="AC13" s="221">
        <v>3</v>
      </c>
      <c r="AD13" s="221">
        <v>3</v>
      </c>
      <c r="AE13" s="231">
        <v>3</v>
      </c>
      <c r="AF13" s="221">
        <v>3</v>
      </c>
      <c r="AG13" s="221">
        <v>3</v>
      </c>
      <c r="AH13" s="221">
        <v>2</v>
      </c>
    </row>
    <row r="14" spans="1:38" ht="20" customHeight="1" thickBot="1">
      <c r="A14" s="206">
        <v>9</v>
      </c>
      <c r="B14" s="222" t="s">
        <v>183</v>
      </c>
      <c r="C14" s="223">
        <f t="shared" si="0"/>
        <v>65</v>
      </c>
      <c r="D14" s="223">
        <f t="shared" si="1"/>
        <v>27</v>
      </c>
      <c r="E14" s="229"/>
      <c r="F14" s="223">
        <v>2</v>
      </c>
      <c r="G14" s="234">
        <v>2</v>
      </c>
      <c r="H14" s="235">
        <v>2</v>
      </c>
      <c r="I14" s="236">
        <v>2</v>
      </c>
      <c r="J14" s="223">
        <v>4</v>
      </c>
      <c r="K14" s="235">
        <v>3</v>
      </c>
      <c r="L14" s="223">
        <v>2</v>
      </c>
      <c r="M14" s="223">
        <v>2</v>
      </c>
      <c r="N14" s="223">
        <v>3</v>
      </c>
      <c r="O14" s="233"/>
      <c r="P14" s="223">
        <v>2</v>
      </c>
      <c r="Q14" s="223">
        <v>2</v>
      </c>
      <c r="R14" s="235">
        <v>4</v>
      </c>
      <c r="S14" s="223">
        <v>3</v>
      </c>
      <c r="T14" s="223">
        <v>1</v>
      </c>
      <c r="U14" s="235">
        <v>3</v>
      </c>
      <c r="V14" s="223">
        <v>3</v>
      </c>
      <c r="W14" s="223">
        <v>2</v>
      </c>
      <c r="X14" s="223">
        <v>1</v>
      </c>
      <c r="Y14" s="233"/>
      <c r="Z14" s="223">
        <v>2</v>
      </c>
      <c r="AA14" s="223">
        <v>3</v>
      </c>
      <c r="AB14" s="235">
        <v>3</v>
      </c>
      <c r="AC14" s="223">
        <v>3</v>
      </c>
      <c r="AD14" s="223">
        <v>3</v>
      </c>
      <c r="AE14" s="235">
        <v>3</v>
      </c>
      <c r="AF14" s="223">
        <v>4</v>
      </c>
      <c r="AG14" s="223">
        <v>0</v>
      </c>
      <c r="AH14" s="223">
        <v>1</v>
      </c>
    </row>
    <row r="15" spans="1:38" ht="20" customHeight="1">
      <c r="A15" s="206">
        <v>10</v>
      </c>
      <c r="B15" s="220" t="s">
        <v>172</v>
      </c>
      <c r="C15" s="221">
        <f t="shared" si="0"/>
        <v>65</v>
      </c>
      <c r="D15" s="225">
        <f t="shared" si="1"/>
        <v>27</v>
      </c>
      <c r="E15" s="229"/>
      <c r="F15" s="221">
        <v>3</v>
      </c>
      <c r="G15" s="230">
        <v>3</v>
      </c>
      <c r="H15" s="238">
        <v>2</v>
      </c>
      <c r="I15" s="232">
        <v>3</v>
      </c>
      <c r="J15" s="221">
        <v>2</v>
      </c>
      <c r="K15" s="238">
        <v>3</v>
      </c>
      <c r="L15" s="221">
        <v>3</v>
      </c>
      <c r="M15" s="221">
        <v>4</v>
      </c>
      <c r="N15" s="221">
        <v>2</v>
      </c>
      <c r="O15" s="233"/>
      <c r="P15" s="221">
        <v>0</v>
      </c>
      <c r="Q15" s="221">
        <v>1</v>
      </c>
      <c r="R15" s="238">
        <v>3</v>
      </c>
      <c r="S15" s="221">
        <v>1</v>
      </c>
      <c r="T15" s="221">
        <v>3</v>
      </c>
      <c r="U15" s="238">
        <v>3</v>
      </c>
      <c r="V15" s="221">
        <v>3</v>
      </c>
      <c r="W15" s="221">
        <v>3</v>
      </c>
      <c r="X15" s="221">
        <v>1</v>
      </c>
      <c r="Y15" s="233"/>
      <c r="Z15" s="221">
        <v>3</v>
      </c>
      <c r="AA15" s="221">
        <v>1</v>
      </c>
      <c r="AB15" s="238">
        <v>2</v>
      </c>
      <c r="AC15" s="221">
        <v>2</v>
      </c>
      <c r="AD15" s="221">
        <v>2</v>
      </c>
      <c r="AE15" s="238">
        <v>3</v>
      </c>
      <c r="AF15" s="221">
        <v>3</v>
      </c>
      <c r="AG15" s="221">
        <v>3</v>
      </c>
      <c r="AH15" s="221">
        <v>3</v>
      </c>
    </row>
    <row r="16" spans="1:38" ht="20" customHeight="1">
      <c r="A16" s="206">
        <v>11</v>
      </c>
      <c r="B16" s="220" t="s">
        <v>179</v>
      </c>
      <c r="C16" s="221">
        <f t="shared" si="0"/>
        <v>64</v>
      </c>
      <c r="D16" s="221">
        <f t="shared" si="1"/>
        <v>27</v>
      </c>
      <c r="E16" s="229"/>
      <c r="F16" s="221">
        <v>2</v>
      </c>
      <c r="G16" s="230">
        <v>3</v>
      </c>
      <c r="H16" s="231">
        <v>1</v>
      </c>
      <c r="I16" s="232">
        <v>2</v>
      </c>
      <c r="J16" s="221">
        <v>3</v>
      </c>
      <c r="K16" s="231">
        <v>3</v>
      </c>
      <c r="L16" s="221">
        <v>3</v>
      </c>
      <c r="M16" s="221">
        <v>2</v>
      </c>
      <c r="N16" s="221">
        <v>4</v>
      </c>
      <c r="O16" s="233"/>
      <c r="P16" s="221">
        <v>2</v>
      </c>
      <c r="Q16" s="221">
        <v>2</v>
      </c>
      <c r="R16" s="231">
        <v>4</v>
      </c>
      <c r="S16" s="221">
        <v>3</v>
      </c>
      <c r="T16" s="221">
        <v>1</v>
      </c>
      <c r="U16" s="231">
        <v>3</v>
      </c>
      <c r="V16" s="221">
        <v>3</v>
      </c>
      <c r="W16" s="221">
        <v>2</v>
      </c>
      <c r="X16" s="221">
        <v>0</v>
      </c>
      <c r="Y16" s="233"/>
      <c r="Z16" s="221">
        <v>0</v>
      </c>
      <c r="AA16" s="221">
        <v>1</v>
      </c>
      <c r="AB16" s="231">
        <v>3</v>
      </c>
      <c r="AC16" s="221">
        <v>2</v>
      </c>
      <c r="AD16" s="221">
        <v>3</v>
      </c>
      <c r="AE16" s="231">
        <v>3</v>
      </c>
      <c r="AF16" s="221">
        <v>3</v>
      </c>
      <c r="AG16" s="221">
        <v>3</v>
      </c>
      <c r="AH16" s="221">
        <v>3</v>
      </c>
    </row>
    <row r="17" spans="1:34" ht="20" customHeight="1" thickBot="1">
      <c r="A17" s="206">
        <v>12</v>
      </c>
      <c r="B17" s="222" t="s">
        <v>173</v>
      </c>
      <c r="C17" s="223">
        <f t="shared" si="0"/>
        <v>63</v>
      </c>
      <c r="D17" s="223">
        <f t="shared" si="1"/>
        <v>27</v>
      </c>
      <c r="E17" s="229"/>
      <c r="F17" s="223">
        <v>1</v>
      </c>
      <c r="G17" s="234">
        <v>4</v>
      </c>
      <c r="H17" s="235">
        <v>1</v>
      </c>
      <c r="I17" s="236">
        <v>0</v>
      </c>
      <c r="J17" s="223">
        <v>3</v>
      </c>
      <c r="K17" s="235">
        <v>3</v>
      </c>
      <c r="L17" s="223">
        <v>1</v>
      </c>
      <c r="M17" s="223">
        <v>2</v>
      </c>
      <c r="N17" s="223">
        <v>4</v>
      </c>
      <c r="O17" s="233"/>
      <c r="P17" s="223">
        <v>3</v>
      </c>
      <c r="Q17" s="223">
        <v>2</v>
      </c>
      <c r="R17" s="235">
        <v>3</v>
      </c>
      <c r="S17" s="223">
        <v>3</v>
      </c>
      <c r="T17" s="223">
        <v>3</v>
      </c>
      <c r="U17" s="235">
        <v>3</v>
      </c>
      <c r="V17" s="223">
        <v>1</v>
      </c>
      <c r="W17" s="223">
        <v>1</v>
      </c>
      <c r="X17" s="223">
        <v>2</v>
      </c>
      <c r="Y17" s="233"/>
      <c r="Z17" s="223">
        <v>1</v>
      </c>
      <c r="AA17" s="223">
        <v>3</v>
      </c>
      <c r="AB17" s="235">
        <v>3</v>
      </c>
      <c r="AC17" s="223">
        <v>2</v>
      </c>
      <c r="AD17" s="223">
        <v>3</v>
      </c>
      <c r="AE17" s="235">
        <v>3</v>
      </c>
      <c r="AF17" s="223">
        <v>3</v>
      </c>
      <c r="AG17" s="223">
        <v>2</v>
      </c>
      <c r="AH17" s="223">
        <v>3</v>
      </c>
    </row>
    <row r="18" spans="1:34" ht="20" customHeight="1">
      <c r="A18" s="206">
        <v>13</v>
      </c>
      <c r="B18" s="220" t="s">
        <v>178</v>
      </c>
      <c r="C18" s="221">
        <f t="shared" si="0"/>
        <v>62</v>
      </c>
      <c r="D18" s="225">
        <f t="shared" si="1"/>
        <v>27</v>
      </c>
      <c r="E18" s="229"/>
      <c r="F18" s="221">
        <v>3</v>
      </c>
      <c r="G18" s="230">
        <v>3</v>
      </c>
      <c r="H18" s="238">
        <v>3</v>
      </c>
      <c r="I18" s="232">
        <v>2</v>
      </c>
      <c r="J18" s="221">
        <v>3</v>
      </c>
      <c r="K18" s="238">
        <v>3</v>
      </c>
      <c r="L18" s="221">
        <v>3</v>
      </c>
      <c r="M18" s="221">
        <v>3</v>
      </c>
      <c r="N18" s="221">
        <v>3</v>
      </c>
      <c r="O18" s="233"/>
      <c r="P18" s="221">
        <v>3</v>
      </c>
      <c r="Q18" s="221">
        <v>2</v>
      </c>
      <c r="R18" s="238">
        <v>2</v>
      </c>
      <c r="S18" s="221">
        <v>3</v>
      </c>
      <c r="T18" s="221">
        <v>3</v>
      </c>
      <c r="U18" s="238">
        <v>1</v>
      </c>
      <c r="V18" s="221">
        <v>3</v>
      </c>
      <c r="W18" s="221">
        <v>2</v>
      </c>
      <c r="X18" s="221">
        <v>1</v>
      </c>
      <c r="Y18" s="233"/>
      <c r="Z18" s="221">
        <v>2</v>
      </c>
      <c r="AA18" s="221">
        <v>1</v>
      </c>
      <c r="AB18" s="238">
        <v>0</v>
      </c>
      <c r="AC18" s="221">
        <v>2</v>
      </c>
      <c r="AD18" s="221">
        <v>3</v>
      </c>
      <c r="AE18" s="238">
        <v>2</v>
      </c>
      <c r="AF18" s="221">
        <v>1</v>
      </c>
      <c r="AG18" s="221">
        <v>2</v>
      </c>
      <c r="AH18" s="221">
        <v>3</v>
      </c>
    </row>
    <row r="19" spans="1:34" ht="20" customHeight="1">
      <c r="A19" s="206">
        <v>14</v>
      </c>
      <c r="B19" s="220" t="s">
        <v>181</v>
      </c>
      <c r="C19" s="221">
        <f t="shared" si="0"/>
        <v>62</v>
      </c>
      <c r="D19" s="221">
        <f t="shared" si="1"/>
        <v>27</v>
      </c>
      <c r="E19" s="229"/>
      <c r="F19" s="221">
        <v>2</v>
      </c>
      <c r="G19" s="230">
        <v>4</v>
      </c>
      <c r="H19" s="231">
        <v>0</v>
      </c>
      <c r="I19" s="232">
        <v>3</v>
      </c>
      <c r="J19" s="221">
        <v>4</v>
      </c>
      <c r="K19" s="231">
        <v>4</v>
      </c>
      <c r="L19" s="221">
        <v>1</v>
      </c>
      <c r="M19" s="221">
        <v>3</v>
      </c>
      <c r="N19" s="221">
        <v>3</v>
      </c>
      <c r="O19" s="233"/>
      <c r="P19" s="221">
        <v>3</v>
      </c>
      <c r="Q19" s="221">
        <v>0</v>
      </c>
      <c r="R19" s="231">
        <v>1</v>
      </c>
      <c r="S19" s="221">
        <v>0</v>
      </c>
      <c r="T19" s="221">
        <v>2</v>
      </c>
      <c r="U19" s="231">
        <v>3</v>
      </c>
      <c r="V19" s="221">
        <v>2</v>
      </c>
      <c r="W19" s="221">
        <v>1</v>
      </c>
      <c r="X19" s="221">
        <v>2</v>
      </c>
      <c r="Y19" s="233"/>
      <c r="Z19" s="221">
        <v>4</v>
      </c>
      <c r="AA19" s="221">
        <v>2</v>
      </c>
      <c r="AB19" s="231">
        <v>3</v>
      </c>
      <c r="AC19" s="221">
        <v>1</v>
      </c>
      <c r="AD19" s="221">
        <v>3</v>
      </c>
      <c r="AE19" s="231">
        <v>3</v>
      </c>
      <c r="AF19" s="221">
        <v>2</v>
      </c>
      <c r="AG19" s="221">
        <v>3</v>
      </c>
      <c r="AH19" s="221">
        <v>3</v>
      </c>
    </row>
    <row r="20" spans="1:34" ht="20" customHeight="1" thickBot="1">
      <c r="A20" s="206">
        <v>15</v>
      </c>
      <c r="B20" s="222" t="s">
        <v>169</v>
      </c>
      <c r="C20" s="223">
        <f t="shared" si="0"/>
        <v>61</v>
      </c>
      <c r="D20" s="223">
        <f t="shared" si="1"/>
        <v>27</v>
      </c>
      <c r="E20" s="229"/>
      <c r="F20" s="223">
        <v>0</v>
      </c>
      <c r="G20" s="234">
        <v>3</v>
      </c>
      <c r="H20" s="235">
        <v>1</v>
      </c>
      <c r="I20" s="236">
        <v>2</v>
      </c>
      <c r="J20" s="223">
        <v>3</v>
      </c>
      <c r="K20" s="235">
        <v>3</v>
      </c>
      <c r="L20" s="223">
        <v>3</v>
      </c>
      <c r="M20" s="223">
        <v>3</v>
      </c>
      <c r="N20" s="223">
        <v>3</v>
      </c>
      <c r="O20" s="233"/>
      <c r="P20" s="223">
        <v>2</v>
      </c>
      <c r="Q20" s="223">
        <v>0</v>
      </c>
      <c r="R20" s="235">
        <v>3</v>
      </c>
      <c r="S20" s="223">
        <v>3</v>
      </c>
      <c r="T20" s="223">
        <v>3</v>
      </c>
      <c r="U20" s="235">
        <v>2</v>
      </c>
      <c r="V20" s="223">
        <v>4</v>
      </c>
      <c r="W20" s="223">
        <v>3</v>
      </c>
      <c r="X20" s="223">
        <v>1</v>
      </c>
      <c r="Y20" s="233"/>
      <c r="Z20" s="223">
        <v>4</v>
      </c>
      <c r="AA20" s="223">
        <v>1</v>
      </c>
      <c r="AB20" s="235">
        <v>2</v>
      </c>
      <c r="AC20" s="223">
        <v>0</v>
      </c>
      <c r="AD20" s="223">
        <v>3</v>
      </c>
      <c r="AE20" s="235">
        <v>3</v>
      </c>
      <c r="AF20" s="223">
        <v>3</v>
      </c>
      <c r="AG20" s="223">
        <v>3</v>
      </c>
      <c r="AH20" s="223">
        <v>0</v>
      </c>
    </row>
    <row r="21" spans="1:34" ht="20" customHeight="1">
      <c r="A21" s="206">
        <v>16</v>
      </c>
      <c r="B21" s="220" t="s">
        <v>182</v>
      </c>
      <c r="C21" s="221">
        <f t="shared" si="0"/>
        <v>59</v>
      </c>
      <c r="D21" s="225">
        <f t="shared" si="1"/>
        <v>27</v>
      </c>
      <c r="E21" s="229"/>
      <c r="F21" s="221">
        <v>0</v>
      </c>
      <c r="G21" s="230">
        <v>3</v>
      </c>
      <c r="H21" s="231">
        <v>3</v>
      </c>
      <c r="I21" s="232">
        <v>3</v>
      </c>
      <c r="J21" s="221">
        <v>2</v>
      </c>
      <c r="K21" s="231">
        <v>3</v>
      </c>
      <c r="L21" s="221">
        <v>3</v>
      </c>
      <c r="M21" s="221">
        <v>2</v>
      </c>
      <c r="N21" s="221">
        <v>3</v>
      </c>
      <c r="O21" s="233"/>
      <c r="P21" s="221">
        <v>3</v>
      </c>
      <c r="Q21" s="221">
        <v>2</v>
      </c>
      <c r="R21" s="231">
        <v>3</v>
      </c>
      <c r="S21" s="221">
        <v>2</v>
      </c>
      <c r="T21" s="221">
        <v>3</v>
      </c>
      <c r="U21" s="231">
        <v>2</v>
      </c>
      <c r="V21" s="221">
        <v>3</v>
      </c>
      <c r="W21" s="221">
        <v>1</v>
      </c>
      <c r="X21" s="221">
        <v>2</v>
      </c>
      <c r="Y21" s="233"/>
      <c r="Z21" s="221">
        <v>1</v>
      </c>
      <c r="AA21" s="221">
        <v>0</v>
      </c>
      <c r="AB21" s="231">
        <v>2</v>
      </c>
      <c r="AC21" s="221">
        <v>2</v>
      </c>
      <c r="AD21" s="221">
        <v>3</v>
      </c>
      <c r="AE21" s="231">
        <v>2</v>
      </c>
      <c r="AF21" s="221">
        <v>1</v>
      </c>
      <c r="AG21" s="221">
        <v>2</v>
      </c>
      <c r="AH21" s="221">
        <v>3</v>
      </c>
    </row>
    <row r="22" spans="1:34" ht="20" customHeight="1">
      <c r="A22" s="206">
        <v>17</v>
      </c>
      <c r="B22" s="220" t="s">
        <v>170</v>
      </c>
      <c r="C22" s="221">
        <f t="shared" si="0"/>
        <v>49</v>
      </c>
      <c r="D22" s="221">
        <f t="shared" si="1"/>
        <v>27</v>
      </c>
      <c r="E22" s="229"/>
      <c r="F22" s="221">
        <v>4</v>
      </c>
      <c r="G22" s="230">
        <v>3</v>
      </c>
      <c r="H22" s="231">
        <v>0</v>
      </c>
      <c r="I22" s="232">
        <v>3</v>
      </c>
      <c r="J22" s="221">
        <v>0</v>
      </c>
      <c r="K22" s="231">
        <v>4</v>
      </c>
      <c r="L22" s="221">
        <v>3</v>
      </c>
      <c r="M22" s="221">
        <v>3</v>
      </c>
      <c r="N22" s="221">
        <v>3</v>
      </c>
      <c r="O22" s="233"/>
      <c r="P22" s="221">
        <v>3</v>
      </c>
      <c r="Q22" s="221">
        <v>3</v>
      </c>
      <c r="R22" s="231">
        <v>3</v>
      </c>
      <c r="S22" s="221">
        <v>3</v>
      </c>
      <c r="T22" s="221">
        <v>0</v>
      </c>
      <c r="U22" s="231">
        <v>0</v>
      </c>
      <c r="V22" s="221">
        <v>0</v>
      </c>
      <c r="W22" s="221">
        <v>3</v>
      </c>
      <c r="X22" s="221">
        <v>0</v>
      </c>
      <c r="Y22" s="233"/>
      <c r="Z22" s="221">
        <v>4</v>
      </c>
      <c r="AA22" s="221">
        <v>0</v>
      </c>
      <c r="AB22" s="231">
        <v>4</v>
      </c>
      <c r="AC22" s="221">
        <v>0</v>
      </c>
      <c r="AD22" s="221">
        <v>0</v>
      </c>
      <c r="AE22" s="231">
        <v>0</v>
      </c>
      <c r="AF22" s="221">
        <v>0</v>
      </c>
      <c r="AG22" s="221">
        <v>0</v>
      </c>
      <c r="AH22" s="221">
        <v>3</v>
      </c>
    </row>
    <row r="23" spans="1:34" ht="20" customHeight="1" thickBot="1">
      <c r="A23" s="206">
        <v>18</v>
      </c>
      <c r="B23" s="222"/>
      <c r="C23" s="223">
        <f t="shared" si="0"/>
        <v>0</v>
      </c>
      <c r="D23" s="223">
        <f t="shared" si="1"/>
        <v>0</v>
      </c>
      <c r="E23" s="229"/>
      <c r="F23" s="223"/>
      <c r="G23" s="234"/>
      <c r="H23" s="235"/>
      <c r="I23" s="236"/>
      <c r="J23" s="223"/>
      <c r="K23" s="235"/>
      <c r="L23" s="223"/>
      <c r="M23" s="223"/>
      <c r="N23" s="223"/>
      <c r="O23" s="233"/>
      <c r="P23" s="223"/>
      <c r="Q23" s="223"/>
      <c r="R23" s="235"/>
      <c r="S23" s="223"/>
      <c r="T23" s="223"/>
      <c r="U23" s="235"/>
      <c r="V23" s="223"/>
      <c r="W23" s="223"/>
      <c r="X23" s="223"/>
      <c r="Y23" s="233"/>
      <c r="Z23" s="223"/>
      <c r="AA23" s="223"/>
      <c r="AB23" s="235"/>
      <c r="AC23" s="223"/>
      <c r="AD23" s="223"/>
      <c r="AE23" s="235"/>
      <c r="AF23" s="223"/>
      <c r="AG23" s="223"/>
      <c r="AH23" s="223"/>
    </row>
  </sheetData>
  <autoFilter ref="B5:AH23" xr:uid="{00000000-0009-0000-0000-000003000000}">
    <sortState xmlns:xlrd2="http://schemas.microsoft.com/office/spreadsheetml/2017/richdata2" ref="B6:AH23">
      <sortCondition descending="1" ref="C5:C23"/>
    </sortState>
  </autoFilter>
  <mergeCells count="4">
    <mergeCell ref="B1:AH2"/>
    <mergeCell ref="F3:N3"/>
    <mergeCell ref="P3:X3"/>
    <mergeCell ref="Z3:AH3"/>
  </mergeCells>
  <pageMargins left="0.7" right="0.7" top="0.75" bottom="0.75" header="0.3" footer="0.3"/>
  <pageSetup paperSize="9" scale="84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X104"/>
  <sheetViews>
    <sheetView workbookViewId="0">
      <selection activeCell="B23" sqref="B23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8.0898437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3" width="7.36328125" customWidth="1"/>
    <col min="14" max="14" width="9.26953125" style="41" bestFit="1" customWidth="1"/>
  </cols>
  <sheetData>
    <row r="1" spans="1:2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51"/>
      <c r="N1" s="151"/>
      <c r="O1" s="151"/>
      <c r="P1" s="151"/>
      <c r="Q1" s="151"/>
      <c r="R1" s="151"/>
    </row>
    <row r="2" spans="1:24" s="27" customFormat="1" ht="36" customHeight="1" thickBot="1">
      <c r="A2" s="359" t="s">
        <v>32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N2" s="39"/>
    </row>
    <row r="3" spans="1:24" s="27" customFormat="1" ht="18.5" customHeight="1">
      <c r="A3" s="371" t="s">
        <v>148</v>
      </c>
      <c r="B3" s="371"/>
      <c r="C3" s="371"/>
      <c r="D3" s="371"/>
      <c r="E3" s="371"/>
      <c r="F3" s="371"/>
      <c r="G3" s="371"/>
      <c r="H3" s="371"/>
      <c r="I3" s="371"/>
      <c r="J3" s="152"/>
      <c r="K3" s="374" t="s">
        <v>102</v>
      </c>
      <c r="L3" s="375"/>
      <c r="N3" s="39"/>
    </row>
    <row r="4" spans="1:2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6">
        <v>5000000</v>
      </c>
      <c r="L4" s="377"/>
      <c r="N4" s="39"/>
    </row>
    <row r="5" spans="1:2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N5" s="39"/>
    </row>
    <row r="6" spans="1:24" s="3" customFormat="1" ht="18" customHeight="1">
      <c r="A6" s="57" t="s">
        <v>78</v>
      </c>
      <c r="B6" s="57">
        <v>39</v>
      </c>
      <c r="C6" s="57">
        <v>31</v>
      </c>
      <c r="D6" s="57"/>
      <c r="E6" s="189">
        <v>1</v>
      </c>
      <c r="F6" s="161">
        <v>12</v>
      </c>
      <c r="G6" s="154">
        <f t="shared" ref="G6:G21" si="0">IF(D6&gt;0,L$12,0)</f>
        <v>0</v>
      </c>
      <c r="H6" s="154">
        <f>IF(B6&gt;0,L6,0)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7"/>
      <c r="N6" s="39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3" customFormat="1" ht="18" customHeight="1">
      <c r="A7" s="57" t="s">
        <v>89</v>
      </c>
      <c r="B7" s="57">
        <v>35</v>
      </c>
      <c r="C7" s="57">
        <v>33</v>
      </c>
      <c r="D7" s="57">
        <v>5.58</v>
      </c>
      <c r="E7" s="189">
        <v>2</v>
      </c>
      <c r="F7" s="161">
        <v>10</v>
      </c>
      <c r="G7" s="154">
        <f t="shared" si="0"/>
        <v>300000</v>
      </c>
      <c r="H7" s="154">
        <f>IF(B7&gt;0,L7,0)</f>
        <v>800000</v>
      </c>
      <c r="I7" s="66">
        <f t="shared" ref="I7:I29" si="2">G7+H7</f>
        <v>1100000</v>
      </c>
      <c r="J7" s="32"/>
      <c r="K7" s="72">
        <v>0.16</v>
      </c>
      <c r="L7" s="159">
        <f t="shared" si="1"/>
        <v>800000</v>
      </c>
      <c r="M7" s="27"/>
      <c r="N7" s="39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3" customFormat="1" ht="18" customHeight="1">
      <c r="A8" s="57" t="s">
        <v>75</v>
      </c>
      <c r="B8" s="57">
        <v>34</v>
      </c>
      <c r="C8" s="57">
        <v>32</v>
      </c>
      <c r="D8" s="57"/>
      <c r="E8" s="189" t="s">
        <v>149</v>
      </c>
      <c r="F8" s="161">
        <v>7.5</v>
      </c>
      <c r="G8" s="154">
        <f t="shared" si="0"/>
        <v>0</v>
      </c>
      <c r="H8" s="154">
        <v>575000</v>
      </c>
      <c r="I8" s="66">
        <f t="shared" si="2"/>
        <v>575000</v>
      </c>
      <c r="J8" s="32"/>
      <c r="K8" s="72">
        <v>0.13</v>
      </c>
      <c r="L8" s="159">
        <f t="shared" si="1"/>
        <v>650000</v>
      </c>
      <c r="M8" s="27"/>
      <c r="N8" s="39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3" customFormat="1" ht="18" customHeight="1">
      <c r="A9" s="57" t="s">
        <v>73</v>
      </c>
      <c r="B9" s="57">
        <v>34</v>
      </c>
      <c r="C9" s="57">
        <v>37</v>
      </c>
      <c r="D9" s="57"/>
      <c r="E9" s="189" t="s">
        <v>149</v>
      </c>
      <c r="F9" s="161">
        <v>7.5</v>
      </c>
      <c r="G9" s="154">
        <f t="shared" si="0"/>
        <v>0</v>
      </c>
      <c r="H9" s="154">
        <v>575000</v>
      </c>
      <c r="I9" s="66">
        <f t="shared" si="2"/>
        <v>575000</v>
      </c>
      <c r="J9" s="32"/>
      <c r="K9" s="72">
        <v>0.1</v>
      </c>
      <c r="L9" s="159">
        <f t="shared" si="1"/>
        <v>500000</v>
      </c>
      <c r="M9" s="27"/>
      <c r="N9" s="39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3" customFormat="1" ht="18" customHeight="1">
      <c r="A10" s="57" t="s">
        <v>76</v>
      </c>
      <c r="B10" s="57">
        <v>31</v>
      </c>
      <c r="C10" s="57">
        <v>39</v>
      </c>
      <c r="D10" s="57"/>
      <c r="E10" s="189">
        <v>5</v>
      </c>
      <c r="F10" s="161">
        <v>6</v>
      </c>
      <c r="G10" s="154">
        <f t="shared" si="0"/>
        <v>0</v>
      </c>
      <c r="H10" s="154">
        <f t="shared" ref="H10:H21" si="3">IF(B10&gt;0,L10,0)</f>
        <v>400000</v>
      </c>
      <c r="I10" s="66">
        <f t="shared" si="2"/>
        <v>400000</v>
      </c>
      <c r="J10" s="32"/>
      <c r="K10" s="72">
        <v>0.08</v>
      </c>
      <c r="L10" s="159">
        <f t="shared" si="1"/>
        <v>400000</v>
      </c>
      <c r="M10" s="27"/>
      <c r="N10" s="39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57" t="s">
        <v>81</v>
      </c>
      <c r="B11" s="57">
        <v>30</v>
      </c>
      <c r="C11" s="57">
        <v>35</v>
      </c>
      <c r="D11" s="57"/>
      <c r="E11" s="189">
        <v>6</v>
      </c>
      <c r="F11" s="161">
        <v>5</v>
      </c>
      <c r="G11" s="154">
        <f t="shared" si="0"/>
        <v>0</v>
      </c>
      <c r="H11" s="154">
        <f t="shared" si="3"/>
        <v>350000.00000000006</v>
      </c>
      <c r="I11" s="66">
        <f t="shared" si="2"/>
        <v>350000.00000000006</v>
      </c>
      <c r="J11" s="32"/>
      <c r="K11" s="72">
        <v>7.0000000000000007E-2</v>
      </c>
      <c r="L11" s="159">
        <f t="shared" si="1"/>
        <v>350000.00000000006</v>
      </c>
      <c r="M11" s="27"/>
      <c r="N11" s="39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3" customFormat="1" ht="18" customHeight="1">
      <c r="A12" s="57" t="s">
        <v>79</v>
      </c>
      <c r="B12" s="57">
        <v>28</v>
      </c>
      <c r="C12" s="57">
        <v>38</v>
      </c>
      <c r="D12" s="57"/>
      <c r="E12" s="189" t="s">
        <v>156</v>
      </c>
      <c r="F12" s="161">
        <v>3.5</v>
      </c>
      <c r="G12" s="154">
        <f t="shared" si="0"/>
        <v>0</v>
      </c>
      <c r="H12" s="154">
        <v>275000</v>
      </c>
      <c r="I12" s="66">
        <f t="shared" si="2"/>
        <v>275000</v>
      </c>
      <c r="J12" s="32"/>
      <c r="K12" s="72">
        <v>0.06</v>
      </c>
      <c r="L12" s="159">
        <f t="shared" si="1"/>
        <v>300000</v>
      </c>
      <c r="M12" s="27"/>
      <c r="N12" s="39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3" customFormat="1" ht="18" customHeight="1">
      <c r="A13" s="57" t="s">
        <v>82</v>
      </c>
      <c r="B13" s="57">
        <v>28</v>
      </c>
      <c r="C13" s="57">
        <v>38</v>
      </c>
      <c r="D13" s="57"/>
      <c r="E13" s="189" t="s">
        <v>156</v>
      </c>
      <c r="F13" s="161">
        <v>3.5</v>
      </c>
      <c r="G13" s="154">
        <f t="shared" si="0"/>
        <v>0</v>
      </c>
      <c r="H13" s="154">
        <v>275000</v>
      </c>
      <c r="I13" s="66">
        <f t="shared" si="2"/>
        <v>275000</v>
      </c>
      <c r="J13" s="32"/>
      <c r="K13" s="72">
        <v>0.05</v>
      </c>
      <c r="L13" s="159">
        <f t="shared" si="1"/>
        <v>250000</v>
      </c>
      <c r="M13" s="27"/>
      <c r="N13" s="39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3" customFormat="1" ht="18" customHeight="1">
      <c r="A14" s="57" t="s">
        <v>85</v>
      </c>
      <c r="B14" s="57">
        <v>26</v>
      </c>
      <c r="C14" s="57">
        <v>37</v>
      </c>
      <c r="D14" s="57"/>
      <c r="E14" s="189" t="s">
        <v>157</v>
      </c>
      <c r="F14" s="161">
        <v>0.75</v>
      </c>
      <c r="G14" s="154">
        <f t="shared" si="0"/>
        <v>0</v>
      </c>
      <c r="H14" s="154">
        <v>87500</v>
      </c>
      <c r="I14" s="66">
        <f t="shared" si="2"/>
        <v>87500</v>
      </c>
      <c r="J14" s="32"/>
      <c r="K14" s="72">
        <v>0.03</v>
      </c>
      <c r="L14" s="159">
        <f t="shared" si="1"/>
        <v>150000</v>
      </c>
      <c r="M14" s="27"/>
      <c r="N14" s="39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3" customFormat="1" ht="18" customHeight="1">
      <c r="A15" s="57" t="s">
        <v>94</v>
      </c>
      <c r="B15" s="57">
        <v>26</v>
      </c>
      <c r="C15" s="57">
        <v>37</v>
      </c>
      <c r="D15" s="57"/>
      <c r="E15" s="189" t="s">
        <v>157</v>
      </c>
      <c r="F15" s="161">
        <v>0.75</v>
      </c>
      <c r="G15" s="154">
        <f t="shared" si="0"/>
        <v>0</v>
      </c>
      <c r="H15" s="154">
        <v>87500</v>
      </c>
      <c r="I15" s="66">
        <f t="shared" si="2"/>
        <v>87500</v>
      </c>
      <c r="J15" s="32"/>
      <c r="K15" s="72">
        <v>0.02</v>
      </c>
      <c r="L15" s="159">
        <f t="shared" si="1"/>
        <v>100000</v>
      </c>
      <c r="M15" s="27"/>
      <c r="N15" s="39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3" customFormat="1" ht="18" customHeight="1">
      <c r="A16" s="57" t="s">
        <v>83</v>
      </c>
      <c r="B16" s="57">
        <v>26</v>
      </c>
      <c r="C16" s="57">
        <v>34</v>
      </c>
      <c r="D16" s="57"/>
      <c r="E16" s="189" t="s">
        <v>157</v>
      </c>
      <c r="F16" s="161">
        <v>0.75</v>
      </c>
      <c r="G16" s="154">
        <f t="shared" si="0"/>
        <v>0</v>
      </c>
      <c r="H16" s="154">
        <v>87500</v>
      </c>
      <c r="I16" s="66">
        <f t="shared" si="2"/>
        <v>87500</v>
      </c>
      <c r="J16" s="32"/>
      <c r="K16" s="72">
        <v>0.01</v>
      </c>
      <c r="L16" s="159">
        <f t="shared" si="1"/>
        <v>50000</v>
      </c>
      <c r="M16" s="27"/>
      <c r="N16" s="39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3" customFormat="1" ht="18" customHeight="1">
      <c r="A17" s="57" t="s">
        <v>80</v>
      </c>
      <c r="B17" s="57">
        <v>26</v>
      </c>
      <c r="C17" s="57">
        <v>39</v>
      </c>
      <c r="D17" s="57"/>
      <c r="E17" s="189" t="s">
        <v>157</v>
      </c>
      <c r="F17" s="161">
        <v>0.75</v>
      </c>
      <c r="G17" s="154">
        <f t="shared" si="0"/>
        <v>0</v>
      </c>
      <c r="H17" s="154">
        <v>87500</v>
      </c>
      <c r="I17" s="66">
        <f t="shared" si="2"/>
        <v>87500</v>
      </c>
      <c r="J17" s="32"/>
      <c r="K17" s="72">
        <v>0.01</v>
      </c>
      <c r="L17" s="159">
        <f t="shared" si="1"/>
        <v>50000</v>
      </c>
      <c r="M17" s="27"/>
      <c r="N17" s="39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3" customFormat="1" ht="18" customHeight="1">
      <c r="A18" s="57" t="s">
        <v>77</v>
      </c>
      <c r="B18" s="57">
        <v>25</v>
      </c>
      <c r="C18" s="57">
        <v>45</v>
      </c>
      <c r="D18" s="57"/>
      <c r="E18" s="189">
        <v>13</v>
      </c>
      <c r="F18" s="161">
        <v>0</v>
      </c>
      <c r="G18" s="154">
        <f t="shared" si="0"/>
        <v>0</v>
      </c>
      <c r="H18" s="154">
        <f t="shared" si="3"/>
        <v>50000</v>
      </c>
      <c r="I18" s="66">
        <f t="shared" si="2"/>
        <v>50000</v>
      </c>
      <c r="J18" s="32"/>
      <c r="K18" s="72">
        <v>0.01</v>
      </c>
      <c r="L18" s="159">
        <f t="shared" si="1"/>
        <v>50000</v>
      </c>
      <c r="M18" s="27"/>
      <c r="N18" s="39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3" customFormat="1" ht="18" customHeight="1">
      <c r="A19" s="57" t="s">
        <v>92</v>
      </c>
      <c r="B19" s="57">
        <v>22</v>
      </c>
      <c r="C19" s="57">
        <v>36</v>
      </c>
      <c r="D19" s="57"/>
      <c r="E19" s="189" t="s">
        <v>158</v>
      </c>
      <c r="F19" s="161">
        <v>0</v>
      </c>
      <c r="G19" s="154">
        <f t="shared" si="0"/>
        <v>0</v>
      </c>
      <c r="H19" s="154">
        <f t="shared" si="3"/>
        <v>50000</v>
      </c>
      <c r="I19" s="66">
        <f t="shared" si="2"/>
        <v>50000</v>
      </c>
      <c r="J19" s="32"/>
      <c r="K19" s="72">
        <v>0.01</v>
      </c>
      <c r="L19" s="159">
        <f t="shared" si="1"/>
        <v>50000</v>
      </c>
      <c r="M19" s="27"/>
      <c r="N19" s="39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3" customFormat="1" ht="18" customHeight="1">
      <c r="A20" s="57" t="s">
        <v>74</v>
      </c>
      <c r="B20" s="57">
        <v>22</v>
      </c>
      <c r="C20" s="57">
        <v>39</v>
      </c>
      <c r="D20" s="57"/>
      <c r="E20" s="189" t="s">
        <v>158</v>
      </c>
      <c r="F20" s="161">
        <v>0</v>
      </c>
      <c r="G20" s="154">
        <f t="shared" si="0"/>
        <v>0</v>
      </c>
      <c r="H20" s="154">
        <f t="shared" si="3"/>
        <v>50000</v>
      </c>
      <c r="I20" s="66">
        <f t="shared" si="2"/>
        <v>50000</v>
      </c>
      <c r="J20" s="32"/>
      <c r="K20" s="72">
        <v>0.01</v>
      </c>
      <c r="L20" s="159">
        <f t="shared" si="1"/>
        <v>50000</v>
      </c>
      <c r="M20" s="27"/>
      <c r="N20" s="39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3" customFormat="1" ht="18" customHeight="1">
      <c r="A21" s="57" t="s">
        <v>91</v>
      </c>
      <c r="B21" s="57">
        <v>21</v>
      </c>
      <c r="C21" s="57">
        <v>39</v>
      </c>
      <c r="D21" s="57"/>
      <c r="E21" s="189">
        <v>16</v>
      </c>
      <c r="F21" s="161">
        <v>0</v>
      </c>
      <c r="G21" s="154">
        <f t="shared" si="0"/>
        <v>0</v>
      </c>
      <c r="H21" s="154">
        <f t="shared" si="3"/>
        <v>50000</v>
      </c>
      <c r="I21" s="66">
        <f t="shared" si="2"/>
        <v>50000</v>
      </c>
      <c r="J21" s="32"/>
      <c r="K21" s="72">
        <v>0.01</v>
      </c>
      <c r="L21" s="159">
        <f t="shared" si="1"/>
        <v>50000</v>
      </c>
      <c r="M21" s="27"/>
      <c r="N21" s="39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7" customFormat="1" ht="18" customHeight="1">
      <c r="A22" s="57"/>
      <c r="B22" s="57"/>
      <c r="C22" s="57"/>
      <c r="D22" s="57"/>
      <c r="E22" s="57"/>
      <c r="F22" s="161">
        <f>IF(B22&gt;0,#REF!,0)</f>
        <v>0</v>
      </c>
      <c r="G22" s="154">
        <f t="shared" ref="G22:G29" si="4">IF(D22&gt;0,L$12,0)</f>
        <v>0</v>
      </c>
      <c r="H22" s="154">
        <f t="shared" ref="H22:H29" si="5">IF(B22&gt;0,L22,0)</f>
        <v>0</v>
      </c>
      <c r="I22" s="66">
        <f t="shared" si="2"/>
        <v>0</v>
      </c>
      <c r="J22" s="32"/>
      <c r="K22" s="72">
        <v>0.01</v>
      </c>
      <c r="L22" s="159">
        <f t="shared" si="1"/>
        <v>50000</v>
      </c>
      <c r="N22" s="39"/>
      <c r="Q22" s="158" t="s">
        <v>105</v>
      </c>
    </row>
    <row r="23" spans="1:24" s="27" customFormat="1" ht="18" customHeight="1">
      <c r="A23" s="57"/>
      <c r="B23" s="57"/>
      <c r="C23" s="57"/>
      <c r="D23" s="57"/>
      <c r="E23" s="57"/>
      <c r="F23" s="161">
        <f>IF(B23&gt;0,#REF!,0)</f>
        <v>0</v>
      </c>
      <c r="G23" s="154">
        <f t="shared" si="4"/>
        <v>0</v>
      </c>
      <c r="H23" s="154">
        <f t="shared" si="5"/>
        <v>0</v>
      </c>
      <c r="I23" s="66">
        <f t="shared" si="2"/>
        <v>0</v>
      </c>
      <c r="J23" s="32"/>
      <c r="K23" s="72">
        <v>0.01</v>
      </c>
      <c r="L23" s="159">
        <f t="shared" si="1"/>
        <v>50000</v>
      </c>
      <c r="N23" s="39"/>
    </row>
    <row r="24" spans="1:24" s="27" customFormat="1" ht="18" customHeight="1">
      <c r="A24" s="57"/>
      <c r="B24" s="57"/>
      <c r="C24" s="57"/>
      <c r="D24" s="57"/>
      <c r="E24" s="57"/>
      <c r="F24" s="161">
        <f>IF(B24&gt;0,#REF!,0)</f>
        <v>0</v>
      </c>
      <c r="G24" s="154">
        <f t="shared" si="4"/>
        <v>0</v>
      </c>
      <c r="H24" s="154">
        <f t="shared" si="5"/>
        <v>0</v>
      </c>
      <c r="I24" s="66">
        <f t="shared" si="2"/>
        <v>0</v>
      </c>
      <c r="J24" s="32"/>
      <c r="K24" s="72">
        <v>0.01</v>
      </c>
      <c r="L24" s="159">
        <f t="shared" si="1"/>
        <v>50000</v>
      </c>
      <c r="N24" s="39"/>
    </row>
    <row r="25" spans="1:24" s="27" customFormat="1" ht="18" customHeight="1">
      <c r="A25" s="57"/>
      <c r="B25" s="57"/>
      <c r="C25" s="57"/>
      <c r="D25" s="57"/>
      <c r="E25" s="57"/>
      <c r="F25" s="161">
        <f>IF(B25&gt;0,#REF!,0)</f>
        <v>0</v>
      </c>
      <c r="G25" s="154">
        <f t="shared" si="4"/>
        <v>0</v>
      </c>
      <c r="H25" s="154">
        <f t="shared" si="5"/>
        <v>0</v>
      </c>
      <c r="I25" s="66">
        <f t="shared" si="2"/>
        <v>0</v>
      </c>
      <c r="J25" s="32"/>
      <c r="K25" s="72">
        <v>0.01</v>
      </c>
      <c r="L25" s="159">
        <f t="shared" si="1"/>
        <v>50000</v>
      </c>
      <c r="N25" s="39"/>
    </row>
    <row r="26" spans="1:24" s="27" customFormat="1" ht="18" customHeight="1">
      <c r="A26" s="57"/>
      <c r="B26" s="57"/>
      <c r="C26" s="57"/>
      <c r="D26" s="57"/>
      <c r="E26" s="57"/>
      <c r="F26" s="161">
        <f>IF(B26&gt;0,#REF!,0)</f>
        <v>0</v>
      </c>
      <c r="G26" s="154">
        <f t="shared" si="4"/>
        <v>0</v>
      </c>
      <c r="H26" s="154">
        <f t="shared" si="5"/>
        <v>0</v>
      </c>
      <c r="I26" s="66">
        <f t="shared" si="2"/>
        <v>0</v>
      </c>
      <c r="J26" s="32"/>
      <c r="K26" s="72">
        <v>0.01</v>
      </c>
      <c r="L26" s="159">
        <f t="shared" si="1"/>
        <v>50000</v>
      </c>
      <c r="N26" s="39"/>
    </row>
    <row r="27" spans="1:24" s="27" customFormat="1" ht="18" customHeight="1">
      <c r="A27" s="57"/>
      <c r="B27" s="57"/>
      <c r="C27" s="57"/>
      <c r="D27" s="57"/>
      <c r="E27" s="57"/>
      <c r="F27" s="161">
        <f>IF(B27&gt;0,#REF!,0)</f>
        <v>0</v>
      </c>
      <c r="G27" s="154">
        <f t="shared" si="4"/>
        <v>0</v>
      </c>
      <c r="H27" s="154">
        <f t="shared" si="5"/>
        <v>0</v>
      </c>
      <c r="I27" s="66">
        <f t="shared" si="2"/>
        <v>0</v>
      </c>
      <c r="J27" s="32"/>
      <c r="K27" s="72">
        <v>0.01</v>
      </c>
      <c r="L27" s="159">
        <f t="shared" si="1"/>
        <v>50000</v>
      </c>
      <c r="N27" s="39"/>
    </row>
    <row r="28" spans="1:24" s="27" customFormat="1" ht="18" customHeight="1">
      <c r="A28" s="57"/>
      <c r="B28" s="57"/>
      <c r="C28" s="57"/>
      <c r="D28" s="57"/>
      <c r="E28" s="57"/>
      <c r="F28" s="161">
        <f>IF(B28&gt;0,#REF!,0)</f>
        <v>0</v>
      </c>
      <c r="G28" s="154">
        <f t="shared" si="4"/>
        <v>0</v>
      </c>
      <c r="H28" s="154">
        <f t="shared" si="5"/>
        <v>0</v>
      </c>
      <c r="I28" s="66">
        <f t="shared" si="2"/>
        <v>0</v>
      </c>
      <c r="J28" s="32"/>
      <c r="K28" s="72">
        <v>0.01</v>
      </c>
      <c r="L28" s="159">
        <f t="shared" si="1"/>
        <v>50000</v>
      </c>
      <c r="N28" s="39"/>
    </row>
    <row r="29" spans="1:24" s="27" customFormat="1" ht="18" customHeight="1">
      <c r="A29" s="57"/>
      <c r="B29" s="57"/>
      <c r="C29" s="57"/>
      <c r="D29" s="57"/>
      <c r="E29" s="57"/>
      <c r="F29" s="161">
        <f>IF(B29&gt;0,#REF!,0)</f>
        <v>0</v>
      </c>
      <c r="G29" s="154">
        <f t="shared" si="4"/>
        <v>0</v>
      </c>
      <c r="H29" s="154">
        <f t="shared" si="5"/>
        <v>0</v>
      </c>
      <c r="I29" s="66">
        <f t="shared" si="2"/>
        <v>0</v>
      </c>
      <c r="J29" s="32"/>
      <c r="K29" s="72">
        <v>0.01</v>
      </c>
      <c r="L29" s="159">
        <f t="shared" si="1"/>
        <v>50000</v>
      </c>
      <c r="N29" s="39"/>
    </row>
    <row r="30" spans="1:2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27"/>
      <c r="N30" s="39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5.5">
      <c r="A31" s="75"/>
      <c r="B31" s="165" t="s">
        <v>119</v>
      </c>
      <c r="C31" s="75"/>
      <c r="D31" s="75"/>
      <c r="E31" s="75"/>
      <c r="F31" s="163"/>
      <c r="G31" s="156"/>
      <c r="H31" s="156"/>
      <c r="I31" s="75"/>
      <c r="J31" s="75"/>
      <c r="K31" s="75"/>
      <c r="L31" s="75"/>
      <c r="M31" s="75"/>
      <c r="N31" s="39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5.5">
      <c r="A32" s="75"/>
      <c r="B32" s="165" t="s">
        <v>116</v>
      </c>
      <c r="C32" s="75"/>
      <c r="D32" s="75"/>
      <c r="E32" s="75"/>
      <c r="F32" s="163"/>
      <c r="G32" s="156"/>
      <c r="H32" s="156"/>
      <c r="I32" s="75"/>
      <c r="J32" s="75"/>
      <c r="K32" s="75"/>
      <c r="L32" s="75"/>
      <c r="M32" s="75"/>
      <c r="N32" s="39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5.5">
      <c r="A33" s="75"/>
      <c r="B33" s="165" t="s">
        <v>117</v>
      </c>
      <c r="C33" s="75"/>
      <c r="D33" s="75"/>
      <c r="E33" s="75"/>
      <c r="F33" s="163"/>
      <c r="G33" s="156"/>
      <c r="H33" s="156"/>
      <c r="I33" s="75"/>
      <c r="J33" s="75"/>
      <c r="K33" s="75"/>
      <c r="L33" s="75"/>
      <c r="M33" s="75"/>
      <c r="N33" s="39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27"/>
      <c r="N34" s="39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>
      <c r="B35" s="166" t="s">
        <v>120</v>
      </c>
      <c r="M35" s="27"/>
      <c r="N35" s="39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>
      <c r="A36" s="25"/>
      <c r="B36" s="25"/>
      <c r="I36"/>
      <c r="M36" s="27"/>
      <c r="N36" s="39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>
      <c r="A37" s="25"/>
      <c r="B37" s="25"/>
      <c r="I37"/>
      <c r="M37" s="27"/>
      <c r="N37" s="39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>
      <c r="A38" s="25"/>
      <c r="B38" s="25"/>
      <c r="I38"/>
      <c r="M38" s="27"/>
      <c r="N38" s="39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>
      <c r="A39" s="25"/>
      <c r="B39" s="25"/>
      <c r="I39"/>
      <c r="M39" s="27"/>
      <c r="N39" s="39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>
      <c r="A40" s="25"/>
      <c r="B40" s="25"/>
      <c r="I40"/>
      <c r="M40" s="27"/>
      <c r="N40" s="39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>
      <c r="A41" s="25"/>
      <c r="B41" s="25"/>
      <c r="I41"/>
      <c r="M41" s="27"/>
      <c r="N41" s="39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>
      <c r="A42" s="25"/>
      <c r="B42" s="25"/>
      <c r="I42"/>
      <c r="M42" s="27"/>
      <c r="N42" s="39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>
      <c r="A43" s="25"/>
      <c r="B43" s="25"/>
      <c r="I43"/>
      <c r="M43" s="27"/>
      <c r="N43" s="39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>
      <c r="A44" s="25"/>
      <c r="B44" s="25"/>
      <c r="I44"/>
      <c r="M44" s="27"/>
      <c r="N44" s="39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>
      <c r="A45" s="25"/>
      <c r="B45" s="25"/>
      <c r="I45"/>
      <c r="M45" s="27"/>
      <c r="N45" s="39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>
      <c r="A46" s="25"/>
      <c r="B46" s="25"/>
      <c r="I46"/>
      <c r="M46" s="27"/>
      <c r="N46" s="39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>
      <c r="A47" s="25"/>
      <c r="B47" s="25"/>
      <c r="I47"/>
      <c r="M47" s="27"/>
      <c r="N47" s="39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>
      <c r="A48" s="25"/>
      <c r="B48" s="25"/>
      <c r="I48"/>
      <c r="M48" s="27"/>
      <c r="N48" s="39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>
      <c r="A49" s="25"/>
      <c r="B49" s="25"/>
      <c r="I49"/>
      <c r="M49" s="27"/>
      <c r="N49" s="39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>
      <c r="A50" s="25"/>
      <c r="B50" s="25"/>
      <c r="I50"/>
      <c r="M50" s="27"/>
      <c r="N50" s="39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>
      <c r="A51" s="25"/>
      <c r="B51" s="25"/>
      <c r="I51"/>
      <c r="M51" s="27"/>
      <c r="N51" s="39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>
      <c r="A52" s="25"/>
      <c r="B52" s="25"/>
      <c r="I52"/>
      <c r="M52" s="27"/>
      <c r="N52" s="39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>
      <c r="A53" s="25"/>
      <c r="B53" s="25"/>
      <c r="I53"/>
      <c r="M53" s="27"/>
      <c r="N53" s="39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>
      <c r="A54" s="25"/>
      <c r="B54" s="25"/>
      <c r="I54"/>
      <c r="M54" s="27"/>
      <c r="N54" s="39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>
      <c r="A55" s="25"/>
      <c r="B55" s="25"/>
      <c r="I55"/>
      <c r="M55" s="27"/>
      <c r="N55" s="39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>
      <c r="A56" s="25"/>
      <c r="B56" s="25"/>
      <c r="I56"/>
      <c r="M56" s="27"/>
      <c r="N56" s="39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>
      <c r="A57" s="25"/>
      <c r="B57" s="25"/>
      <c r="I57"/>
      <c r="M57" s="27"/>
      <c r="N57" s="39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>
      <c r="A58" s="25"/>
      <c r="B58" s="25"/>
      <c r="I58"/>
      <c r="M58" s="27"/>
      <c r="N58" s="39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>
      <c r="A59" s="25"/>
      <c r="B59" s="25"/>
      <c r="I59"/>
      <c r="M59" s="27"/>
      <c r="N59" s="39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>
      <c r="A60" s="25"/>
      <c r="B60" s="25"/>
      <c r="I60"/>
      <c r="M60" s="27"/>
      <c r="N60" s="39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>
      <c r="A61" s="25"/>
      <c r="B61" s="25"/>
      <c r="I61"/>
      <c r="M61" s="27"/>
      <c r="N61" s="39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>
      <c r="A62" s="25"/>
      <c r="B62" s="25"/>
      <c r="I62"/>
      <c r="M62" s="27"/>
      <c r="N62" s="39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>
      <c r="A63" s="25"/>
      <c r="B63" s="25"/>
      <c r="I63"/>
      <c r="M63" s="27"/>
      <c r="N63" s="39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>
      <c r="A64" s="25"/>
      <c r="B64" s="25"/>
      <c r="I64"/>
      <c r="M64" s="27"/>
      <c r="N64" s="39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>
      <c r="A65" s="25"/>
      <c r="B65" s="25"/>
      <c r="I65"/>
      <c r="M65" s="27"/>
      <c r="N65" s="39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>
      <c r="A66" s="25"/>
      <c r="B66" s="25"/>
      <c r="I66"/>
      <c r="M66" s="27"/>
      <c r="N66" s="39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>
      <c r="A67" s="25"/>
      <c r="B67" s="25"/>
      <c r="I67"/>
      <c r="M67" s="27"/>
      <c r="N67" s="39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>
      <c r="A68" s="25"/>
      <c r="B68" s="25"/>
      <c r="I68"/>
      <c r="M68" s="27"/>
      <c r="N68" s="39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>
      <c r="A69" s="25"/>
      <c r="B69" s="25"/>
      <c r="I69"/>
      <c r="M69" s="27"/>
      <c r="N69" s="39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>
      <c r="A70" s="25"/>
      <c r="B70" s="25"/>
      <c r="I70"/>
      <c r="M70" s="27"/>
      <c r="N70" s="39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>
      <c r="A71" s="25"/>
      <c r="B71" s="25"/>
      <c r="I71"/>
      <c r="M71" s="27"/>
      <c r="N71" s="39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>
      <c r="A72" s="25"/>
      <c r="B72" s="25"/>
      <c r="I72"/>
      <c r="M72" s="27"/>
      <c r="N72" s="39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>
      <c r="A73" s="25"/>
      <c r="B73" s="25"/>
      <c r="I73"/>
      <c r="M73" s="27"/>
      <c r="N73" s="39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>
      <c r="A74" s="25"/>
      <c r="B74" s="25"/>
      <c r="I74"/>
      <c r="M74" s="27"/>
      <c r="N74" s="39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>
      <c r="A75" s="25"/>
      <c r="B75" s="25"/>
      <c r="I75"/>
      <c r="M75" s="27"/>
      <c r="N75" s="39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>
      <c r="A76" s="25"/>
      <c r="B76" s="25"/>
      <c r="I76"/>
      <c r="M76" s="27"/>
      <c r="N76" s="39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>
      <c r="A77" s="25"/>
      <c r="B77" s="25"/>
      <c r="I77"/>
      <c r="M77" s="27"/>
      <c r="N77" s="39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>
      <c r="A78" s="25"/>
      <c r="B78" s="25"/>
      <c r="I78"/>
      <c r="M78" s="27"/>
      <c r="N78" s="39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>
      <c r="A79" s="25"/>
      <c r="B79" s="25"/>
      <c r="I79"/>
      <c r="M79" s="27"/>
      <c r="N79" s="39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>
      <c r="A80" s="25"/>
      <c r="B80" s="25"/>
      <c r="I80"/>
      <c r="M80" s="27"/>
      <c r="N80" s="39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>
      <c r="A81" s="25"/>
      <c r="B81" s="25"/>
      <c r="I81"/>
      <c r="M81" s="27"/>
      <c r="N81" s="39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>
      <c r="A82" s="25"/>
      <c r="B82" s="25"/>
      <c r="I82"/>
      <c r="M82" s="27"/>
      <c r="N82" s="39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>
      <c r="A83" s="25"/>
      <c r="B83" s="25"/>
      <c r="I83"/>
      <c r="M83" s="27"/>
      <c r="N83" s="39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>
      <c r="A84" s="25"/>
      <c r="B84" s="25"/>
      <c r="I84"/>
      <c r="M84" s="27"/>
      <c r="N84" s="39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>
      <c r="A85" s="25"/>
      <c r="B85" s="25"/>
      <c r="I85"/>
      <c r="M85" s="27"/>
      <c r="N85" s="39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>
      <c r="A86" s="25"/>
      <c r="B86" s="25"/>
      <c r="I86"/>
      <c r="M86" s="27"/>
      <c r="N86" s="39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>
      <c r="A87" s="25"/>
      <c r="B87" s="25"/>
      <c r="I87"/>
      <c r="M87" s="27"/>
      <c r="N87" s="39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>
      <c r="A88" s="25"/>
      <c r="B88" s="25"/>
      <c r="I88"/>
      <c r="M88" s="27"/>
      <c r="N88" s="39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>
      <c r="A89" s="25"/>
      <c r="B89" s="25"/>
      <c r="I89"/>
      <c r="M89" s="27"/>
      <c r="N89" s="39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>
      <c r="A90" s="25"/>
      <c r="B90" s="25"/>
      <c r="I90"/>
      <c r="M90" s="27"/>
      <c r="N90" s="39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>
      <c r="A91" s="25"/>
      <c r="B91" s="25"/>
      <c r="I91"/>
      <c r="M91" s="27"/>
      <c r="N91" s="39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>
      <c r="A92" s="25"/>
      <c r="B92" s="25"/>
      <c r="I92"/>
      <c r="M92" s="27"/>
      <c r="N92" s="39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>
      <c r="A93" s="25"/>
      <c r="B93" s="25"/>
      <c r="I93"/>
      <c r="M93" s="27"/>
      <c r="N93" s="39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>
      <c r="A94" s="25"/>
      <c r="B94" s="25"/>
      <c r="I94"/>
      <c r="M94" s="41"/>
      <c r="N94"/>
    </row>
    <row r="95" spans="1:24">
      <c r="A95" s="25"/>
      <c r="B95" s="25"/>
      <c r="I95"/>
      <c r="M95" s="41"/>
      <c r="N95"/>
    </row>
    <row r="96" spans="1:24">
      <c r="A96" s="25"/>
      <c r="B96" s="25"/>
      <c r="I96"/>
      <c r="M96" s="41"/>
      <c r="N96"/>
    </row>
    <row r="97" spans="1:14">
      <c r="A97" s="25"/>
      <c r="B97" s="25"/>
      <c r="I97"/>
      <c r="M97" s="41"/>
      <c r="N97"/>
    </row>
    <row r="98" spans="1:14">
      <c r="A98" s="25"/>
      <c r="B98" s="25"/>
      <c r="I98"/>
      <c r="M98" s="41"/>
      <c r="N98"/>
    </row>
    <row r="99" spans="1:14">
      <c r="A99" s="25"/>
      <c r="B99" s="25"/>
      <c r="I99"/>
      <c r="M99" s="41"/>
      <c r="N99"/>
    </row>
    <row r="100" spans="1:14">
      <c r="A100" s="25"/>
      <c r="B100" s="25"/>
      <c r="I100"/>
      <c r="M100" s="41"/>
      <c r="N100"/>
    </row>
    <row r="101" spans="1:14">
      <c r="A101" s="25"/>
      <c r="B101" s="25"/>
      <c r="I101"/>
      <c r="M101" s="41"/>
      <c r="N101"/>
    </row>
    <row r="102" spans="1:14">
      <c r="A102" s="25"/>
      <c r="B102" s="25"/>
      <c r="I102"/>
      <c r="M102" s="41"/>
      <c r="N102"/>
    </row>
    <row r="103" spans="1:14">
      <c r="A103" s="25"/>
      <c r="B103" s="25"/>
      <c r="I103"/>
      <c r="M103" s="41"/>
      <c r="N103"/>
    </row>
    <row r="104" spans="1:14">
      <c r="A104" s="25"/>
      <c r="B104" s="25"/>
      <c r="I104"/>
      <c r="M104" s="41"/>
      <c r="N104"/>
    </row>
  </sheetData>
  <mergeCells count="6">
    <mergeCell ref="K5:L5"/>
    <mergeCell ref="A1:L1"/>
    <mergeCell ref="A2:L2"/>
    <mergeCell ref="A3:I4"/>
    <mergeCell ref="K3:L3"/>
    <mergeCell ref="K4:L4"/>
  </mergeCells>
  <pageMargins left="0.7" right="0.7" top="0.75" bottom="0.75" header="0.3" footer="0.3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/>
    <pageSetUpPr fitToPage="1"/>
  </sheetPr>
  <dimension ref="A1:X104"/>
  <sheetViews>
    <sheetView showZeros="0" zoomScaleNormal="100" workbookViewId="0">
      <selection activeCell="N3" sqref="N3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10.90625" style="25" bestFit="1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3" width="7.36328125" customWidth="1"/>
    <col min="14" max="14" width="9.26953125" style="41" bestFit="1" customWidth="1"/>
  </cols>
  <sheetData>
    <row r="1" spans="1:2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51"/>
      <c r="N1" s="151"/>
      <c r="O1" s="151"/>
      <c r="P1" s="151"/>
      <c r="Q1" s="151"/>
      <c r="R1" s="151"/>
    </row>
    <row r="2" spans="1:24" s="27" customFormat="1" ht="36" customHeight="1" thickBot="1">
      <c r="A2" s="359" t="s">
        <v>63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N2" s="39"/>
    </row>
    <row r="3" spans="1:24" s="27" customFormat="1" ht="18.5" customHeight="1">
      <c r="A3" s="371" t="s">
        <v>115</v>
      </c>
      <c r="B3" s="371"/>
      <c r="C3" s="371"/>
      <c r="D3" s="371"/>
      <c r="E3" s="371"/>
      <c r="F3" s="371"/>
      <c r="G3" s="371"/>
      <c r="H3" s="371"/>
      <c r="I3" s="371"/>
      <c r="J3" s="152"/>
      <c r="K3" s="374" t="s">
        <v>102</v>
      </c>
      <c r="L3" s="375"/>
      <c r="N3" s="39"/>
    </row>
    <row r="4" spans="1:2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6">
        <v>7000000</v>
      </c>
      <c r="L4" s="377"/>
      <c r="N4" s="39"/>
    </row>
    <row r="5" spans="1:2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N5" s="39"/>
    </row>
    <row r="6" spans="1:24" s="3" customFormat="1" ht="18" customHeight="1">
      <c r="A6" s="57" t="s">
        <v>75</v>
      </c>
      <c r="B6" s="57">
        <v>62</v>
      </c>
      <c r="C6" s="57">
        <v>32</v>
      </c>
      <c r="D6" s="189"/>
      <c r="E6" s="189">
        <v>1</v>
      </c>
      <c r="F6" s="161">
        <v>12</v>
      </c>
      <c r="G6" s="154">
        <f t="shared" ref="G6:G29" si="0">IF(D6&gt;0,L$12,0)</f>
        <v>0</v>
      </c>
      <c r="H6" s="154">
        <f>IF(B6&gt;0,L6,0)</f>
        <v>1400000</v>
      </c>
      <c r="I6" s="66">
        <f>G6+H6</f>
        <v>1400000</v>
      </c>
      <c r="J6" s="32"/>
      <c r="K6" s="72">
        <v>0.2</v>
      </c>
      <c r="L6" s="159">
        <f t="shared" ref="L6:L29" si="1">$K$4*K6</f>
        <v>1400000</v>
      </c>
      <c r="M6" s="27"/>
      <c r="N6" s="39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3" customFormat="1" ht="18" customHeight="1">
      <c r="A7" s="57" t="s">
        <v>77</v>
      </c>
      <c r="B7" s="57">
        <v>64</v>
      </c>
      <c r="C7" s="57">
        <v>34</v>
      </c>
      <c r="D7" s="189" t="s">
        <v>154</v>
      </c>
      <c r="E7" s="189">
        <v>2</v>
      </c>
      <c r="F7" s="161">
        <v>10</v>
      </c>
      <c r="G7" s="154">
        <f t="shared" si="0"/>
        <v>420000</v>
      </c>
      <c r="H7" s="154">
        <f>IF(B7&gt;0,L7,0)</f>
        <v>1120000</v>
      </c>
      <c r="I7" s="66">
        <f t="shared" ref="I7:I29" si="2">G7+H7</f>
        <v>1540000</v>
      </c>
      <c r="J7" s="32"/>
      <c r="K7" s="72">
        <v>0.16</v>
      </c>
      <c r="L7" s="159">
        <f t="shared" si="1"/>
        <v>1120000</v>
      </c>
      <c r="M7" s="27"/>
      <c r="N7" s="39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3" customFormat="1" ht="18" customHeight="1">
      <c r="A8" s="57" t="s">
        <v>89</v>
      </c>
      <c r="B8" s="57">
        <v>66</v>
      </c>
      <c r="C8" s="57">
        <v>31</v>
      </c>
      <c r="D8" s="189"/>
      <c r="E8" s="189" t="s">
        <v>149</v>
      </c>
      <c r="F8" s="161">
        <v>7.5</v>
      </c>
      <c r="G8" s="154">
        <f t="shared" si="0"/>
        <v>0</v>
      </c>
      <c r="H8" s="154">
        <v>805000</v>
      </c>
      <c r="I8" s="66">
        <f t="shared" si="2"/>
        <v>805000</v>
      </c>
      <c r="J8" s="32"/>
      <c r="K8" s="72">
        <v>0.13</v>
      </c>
      <c r="L8" s="159">
        <f t="shared" si="1"/>
        <v>910000</v>
      </c>
      <c r="M8" s="27"/>
      <c r="N8" s="39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3" customFormat="1" ht="18" customHeight="1">
      <c r="A9" s="57" t="s">
        <v>74</v>
      </c>
      <c r="B9" s="57">
        <v>66</v>
      </c>
      <c r="C9" s="57">
        <v>33</v>
      </c>
      <c r="D9" s="190" t="s">
        <v>150</v>
      </c>
      <c r="E9" s="189" t="s">
        <v>149</v>
      </c>
      <c r="F9" s="161">
        <v>7.5</v>
      </c>
      <c r="G9" s="154">
        <v>100000</v>
      </c>
      <c r="H9" s="154">
        <v>805000</v>
      </c>
      <c r="I9" s="66">
        <f t="shared" si="2"/>
        <v>905000</v>
      </c>
      <c r="J9" s="32"/>
      <c r="K9" s="72">
        <v>0.1</v>
      </c>
      <c r="L9" s="159">
        <f t="shared" si="1"/>
        <v>700000</v>
      </c>
      <c r="M9" s="27"/>
      <c r="N9" s="39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3" customFormat="1" ht="18" customHeight="1">
      <c r="A10" s="57" t="s">
        <v>73</v>
      </c>
      <c r="B10" s="57">
        <v>69</v>
      </c>
      <c r="C10" s="57">
        <v>38</v>
      </c>
      <c r="D10" s="190" t="s">
        <v>151</v>
      </c>
      <c r="E10" s="189">
        <v>5</v>
      </c>
      <c r="F10" s="161">
        <v>6</v>
      </c>
      <c r="G10" s="154">
        <v>100000</v>
      </c>
      <c r="H10" s="154">
        <f t="shared" ref="H10" si="3">IF(B10&gt;0,L10,0)</f>
        <v>560000</v>
      </c>
      <c r="I10" s="66">
        <f t="shared" si="2"/>
        <v>660000</v>
      </c>
      <c r="J10" s="32"/>
      <c r="K10" s="72">
        <v>0.08</v>
      </c>
      <c r="L10" s="159">
        <f t="shared" si="1"/>
        <v>560000</v>
      </c>
      <c r="M10" s="27"/>
      <c r="N10" s="39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57" t="s">
        <v>79</v>
      </c>
      <c r="B11" s="57">
        <v>70</v>
      </c>
      <c r="C11" s="57">
        <v>37</v>
      </c>
      <c r="D11" s="189"/>
      <c r="E11" s="189" t="s">
        <v>152</v>
      </c>
      <c r="F11" s="161">
        <v>4.5</v>
      </c>
      <c r="G11" s="154">
        <f t="shared" si="0"/>
        <v>0</v>
      </c>
      <c r="H11" s="154">
        <v>455000</v>
      </c>
      <c r="I11" s="66">
        <f t="shared" si="2"/>
        <v>455000</v>
      </c>
      <c r="J11" s="32"/>
      <c r="K11" s="72">
        <v>7.0000000000000007E-2</v>
      </c>
      <c r="L11" s="159">
        <f t="shared" si="1"/>
        <v>490000.00000000006</v>
      </c>
      <c r="M11" s="27"/>
      <c r="N11" s="39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3" customFormat="1" ht="18" customHeight="1">
      <c r="A12" s="57" t="s">
        <v>83</v>
      </c>
      <c r="B12" s="57">
        <v>70</v>
      </c>
      <c r="C12" s="57">
        <v>32</v>
      </c>
      <c r="D12" s="189"/>
      <c r="E12" s="189" t="s">
        <v>152</v>
      </c>
      <c r="F12" s="161">
        <v>4.5</v>
      </c>
      <c r="G12" s="154">
        <f t="shared" si="0"/>
        <v>0</v>
      </c>
      <c r="H12" s="154">
        <v>455000</v>
      </c>
      <c r="I12" s="66">
        <f t="shared" si="2"/>
        <v>455000</v>
      </c>
      <c r="J12" s="32"/>
      <c r="K12" s="72">
        <v>0.06</v>
      </c>
      <c r="L12" s="159">
        <f t="shared" si="1"/>
        <v>420000</v>
      </c>
      <c r="M12" s="27"/>
      <c r="N12" s="39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3" customFormat="1" ht="18" customHeight="1">
      <c r="A13" s="57" t="s">
        <v>88</v>
      </c>
      <c r="B13" s="57">
        <v>71</v>
      </c>
      <c r="C13" s="57">
        <v>33</v>
      </c>
      <c r="D13" s="189"/>
      <c r="E13" s="189">
        <v>8</v>
      </c>
      <c r="F13" s="161">
        <v>3</v>
      </c>
      <c r="G13" s="154">
        <f t="shared" si="0"/>
        <v>0</v>
      </c>
      <c r="H13" s="154">
        <f t="shared" ref="H13:H29" si="4">IF(B13&gt;0,L13,0)</f>
        <v>350000</v>
      </c>
      <c r="I13" s="66">
        <f t="shared" si="2"/>
        <v>350000</v>
      </c>
      <c r="J13" s="32"/>
      <c r="K13" s="72">
        <v>0.05</v>
      </c>
      <c r="L13" s="159">
        <f t="shared" si="1"/>
        <v>350000</v>
      </c>
      <c r="M13" s="27"/>
      <c r="N13" s="39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3" customFormat="1" ht="18" customHeight="1">
      <c r="A14" s="57" t="s">
        <v>78</v>
      </c>
      <c r="B14" s="57">
        <v>73</v>
      </c>
      <c r="C14" s="57">
        <v>39</v>
      </c>
      <c r="D14" s="189"/>
      <c r="E14" s="189">
        <v>9</v>
      </c>
      <c r="F14" s="161">
        <v>2</v>
      </c>
      <c r="G14" s="154">
        <f t="shared" si="0"/>
        <v>0</v>
      </c>
      <c r="H14" s="154">
        <f t="shared" si="4"/>
        <v>210000</v>
      </c>
      <c r="I14" s="66">
        <f t="shared" si="2"/>
        <v>210000</v>
      </c>
      <c r="J14" s="32"/>
      <c r="K14" s="72">
        <v>0.03</v>
      </c>
      <c r="L14" s="159">
        <f t="shared" si="1"/>
        <v>210000</v>
      </c>
      <c r="M14" s="27"/>
      <c r="N14" s="39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3" customFormat="1" ht="18" customHeight="1">
      <c r="A15" s="57" t="s">
        <v>76</v>
      </c>
      <c r="B15" s="57">
        <v>74</v>
      </c>
      <c r="C15" s="57">
        <v>32</v>
      </c>
      <c r="D15" s="189"/>
      <c r="E15" s="189">
        <v>10</v>
      </c>
      <c r="F15" s="161">
        <v>1</v>
      </c>
      <c r="G15" s="154">
        <f t="shared" si="0"/>
        <v>0</v>
      </c>
      <c r="H15" s="154">
        <f t="shared" si="4"/>
        <v>140000</v>
      </c>
      <c r="I15" s="66">
        <f t="shared" si="2"/>
        <v>140000</v>
      </c>
      <c r="J15" s="32"/>
      <c r="K15" s="72">
        <v>0.02</v>
      </c>
      <c r="L15" s="159">
        <f t="shared" si="1"/>
        <v>140000</v>
      </c>
      <c r="M15" s="27"/>
      <c r="N15" s="39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3" customFormat="1" ht="18" customHeight="1">
      <c r="A16" s="57" t="s">
        <v>82</v>
      </c>
      <c r="B16" s="57">
        <v>76</v>
      </c>
      <c r="C16" s="57">
        <v>35</v>
      </c>
      <c r="D16" s="189"/>
      <c r="E16" s="189">
        <v>11</v>
      </c>
      <c r="F16" s="161">
        <v>0</v>
      </c>
      <c r="G16" s="154">
        <f t="shared" si="0"/>
        <v>0</v>
      </c>
      <c r="H16" s="154">
        <f t="shared" si="4"/>
        <v>70000</v>
      </c>
      <c r="I16" s="66">
        <f t="shared" si="2"/>
        <v>70000</v>
      </c>
      <c r="J16" s="32"/>
      <c r="K16" s="72">
        <v>0.01</v>
      </c>
      <c r="L16" s="159">
        <f t="shared" si="1"/>
        <v>70000</v>
      </c>
      <c r="M16" s="27"/>
      <c r="N16" s="39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3" customFormat="1" ht="18" customHeight="1">
      <c r="A17" s="57" t="s">
        <v>80</v>
      </c>
      <c r="B17" s="57">
        <v>77</v>
      </c>
      <c r="C17" s="57">
        <v>37</v>
      </c>
      <c r="D17" s="189" t="s">
        <v>153</v>
      </c>
      <c r="E17" s="189">
        <v>12</v>
      </c>
      <c r="F17" s="161">
        <v>0</v>
      </c>
      <c r="G17" s="154">
        <v>100000</v>
      </c>
      <c r="H17" s="154">
        <f t="shared" si="4"/>
        <v>70000</v>
      </c>
      <c r="I17" s="66">
        <f t="shared" si="2"/>
        <v>170000</v>
      </c>
      <c r="J17" s="32"/>
      <c r="K17" s="72">
        <v>0.01</v>
      </c>
      <c r="L17" s="159">
        <f t="shared" si="1"/>
        <v>70000</v>
      </c>
      <c r="M17" s="27"/>
      <c r="N17" s="39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3" customFormat="1" ht="18" customHeight="1">
      <c r="A18" s="57" t="s">
        <v>81</v>
      </c>
      <c r="B18" s="57">
        <v>77</v>
      </c>
      <c r="C18" s="57">
        <v>33</v>
      </c>
      <c r="D18" s="189"/>
      <c r="E18" s="189">
        <v>12</v>
      </c>
      <c r="F18" s="161">
        <v>0</v>
      </c>
      <c r="G18" s="154">
        <f t="shared" si="0"/>
        <v>0</v>
      </c>
      <c r="H18" s="154">
        <f t="shared" si="4"/>
        <v>70000</v>
      </c>
      <c r="I18" s="66">
        <f t="shared" si="2"/>
        <v>70000</v>
      </c>
      <c r="J18" s="32"/>
      <c r="K18" s="72">
        <v>0.01</v>
      </c>
      <c r="L18" s="159">
        <f t="shared" si="1"/>
        <v>70000</v>
      </c>
      <c r="M18" s="27"/>
      <c r="N18" s="39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3" customFormat="1" ht="18" customHeight="1">
      <c r="A19" s="57" t="s">
        <v>92</v>
      </c>
      <c r="B19" s="57">
        <v>79</v>
      </c>
      <c r="C19" s="57">
        <v>34</v>
      </c>
      <c r="D19" s="189"/>
      <c r="E19" s="189">
        <v>14</v>
      </c>
      <c r="F19" s="161">
        <v>0</v>
      </c>
      <c r="G19" s="154">
        <f t="shared" si="0"/>
        <v>0</v>
      </c>
      <c r="H19" s="154">
        <f t="shared" si="4"/>
        <v>70000</v>
      </c>
      <c r="I19" s="66">
        <f t="shared" si="2"/>
        <v>70000</v>
      </c>
      <c r="J19" s="32"/>
      <c r="K19" s="72">
        <v>0.01</v>
      </c>
      <c r="L19" s="159">
        <f t="shared" si="1"/>
        <v>70000</v>
      </c>
      <c r="M19" s="27"/>
      <c r="N19" s="39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3" customFormat="1" ht="18" customHeight="1">
      <c r="A20" s="57"/>
      <c r="B20" s="57"/>
      <c r="C20" s="57"/>
      <c r="D20" s="189"/>
      <c r="E20" s="189"/>
      <c r="F20" s="161">
        <v>0</v>
      </c>
      <c r="G20" s="154">
        <f t="shared" si="0"/>
        <v>0</v>
      </c>
      <c r="H20" s="154">
        <f t="shared" si="4"/>
        <v>0</v>
      </c>
      <c r="I20" s="66">
        <f t="shared" si="2"/>
        <v>0</v>
      </c>
      <c r="J20" s="32"/>
      <c r="K20" s="72">
        <v>0.01</v>
      </c>
      <c r="L20" s="159">
        <f t="shared" si="1"/>
        <v>70000</v>
      </c>
      <c r="M20" s="27"/>
      <c r="N20" s="39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3" customFormat="1" ht="18" customHeight="1">
      <c r="A21" s="57"/>
      <c r="B21" s="57"/>
      <c r="C21" s="57"/>
      <c r="D21" s="189"/>
      <c r="E21" s="189"/>
      <c r="F21" s="161">
        <v>0</v>
      </c>
      <c r="G21" s="154">
        <f t="shared" si="0"/>
        <v>0</v>
      </c>
      <c r="H21" s="154">
        <f t="shared" si="4"/>
        <v>0</v>
      </c>
      <c r="I21" s="66">
        <f t="shared" si="2"/>
        <v>0</v>
      </c>
      <c r="J21" s="32"/>
      <c r="K21" s="72">
        <v>0.01</v>
      </c>
      <c r="L21" s="159">
        <f t="shared" si="1"/>
        <v>70000</v>
      </c>
      <c r="M21" s="27"/>
      <c r="N21" s="39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7" customFormat="1" ht="18" customHeight="1">
      <c r="A22" s="57"/>
      <c r="B22" s="57"/>
      <c r="C22" s="57"/>
      <c r="D22" s="189"/>
      <c r="E22" s="189"/>
      <c r="F22" s="161">
        <v>0</v>
      </c>
      <c r="G22" s="154">
        <f t="shared" si="0"/>
        <v>0</v>
      </c>
      <c r="H22" s="154">
        <f t="shared" si="4"/>
        <v>0</v>
      </c>
      <c r="I22" s="66">
        <f t="shared" si="2"/>
        <v>0</v>
      </c>
      <c r="J22" s="32"/>
      <c r="K22" s="72">
        <v>0.01</v>
      </c>
      <c r="L22" s="159">
        <f t="shared" si="1"/>
        <v>70000</v>
      </c>
      <c r="N22" s="39"/>
      <c r="Q22" s="158" t="s">
        <v>105</v>
      </c>
    </row>
    <row r="23" spans="1:24" s="27" customFormat="1" ht="18" customHeight="1">
      <c r="A23" s="57"/>
      <c r="B23" s="57"/>
      <c r="C23" s="57"/>
      <c r="D23" s="189"/>
      <c r="E23" s="189"/>
      <c r="F23" s="161">
        <v>0</v>
      </c>
      <c r="G23" s="154">
        <f t="shared" si="0"/>
        <v>0</v>
      </c>
      <c r="H23" s="154">
        <f t="shared" si="4"/>
        <v>0</v>
      </c>
      <c r="I23" s="66">
        <f t="shared" si="2"/>
        <v>0</v>
      </c>
      <c r="J23" s="32"/>
      <c r="K23" s="72">
        <v>0.01</v>
      </c>
      <c r="L23" s="159">
        <f t="shared" si="1"/>
        <v>70000</v>
      </c>
      <c r="N23" s="39"/>
    </row>
    <row r="24" spans="1:24" s="27" customFormat="1" ht="18" customHeight="1">
      <c r="A24" s="57"/>
      <c r="B24" s="57"/>
      <c r="C24" s="57"/>
      <c r="D24" s="189"/>
      <c r="E24" s="189"/>
      <c r="F24" s="161">
        <v>0</v>
      </c>
      <c r="G24" s="154">
        <f t="shared" si="0"/>
        <v>0</v>
      </c>
      <c r="H24" s="154">
        <f t="shared" si="4"/>
        <v>0</v>
      </c>
      <c r="I24" s="66">
        <f t="shared" si="2"/>
        <v>0</v>
      </c>
      <c r="J24" s="32"/>
      <c r="K24" s="72">
        <v>0.01</v>
      </c>
      <c r="L24" s="159">
        <f t="shared" si="1"/>
        <v>70000</v>
      </c>
      <c r="N24" s="39"/>
    </row>
    <row r="25" spans="1:24" s="27" customFormat="1" ht="18" customHeight="1">
      <c r="A25" s="57"/>
      <c r="B25" s="57"/>
      <c r="C25" s="57"/>
      <c r="D25" s="189"/>
      <c r="E25" s="189"/>
      <c r="F25" s="161">
        <v>0</v>
      </c>
      <c r="G25" s="154">
        <f t="shared" si="0"/>
        <v>0</v>
      </c>
      <c r="H25" s="154">
        <f t="shared" si="4"/>
        <v>0</v>
      </c>
      <c r="I25" s="66">
        <f t="shared" si="2"/>
        <v>0</v>
      </c>
      <c r="J25" s="32"/>
      <c r="K25" s="72">
        <v>0.01</v>
      </c>
      <c r="L25" s="159">
        <f t="shared" si="1"/>
        <v>70000</v>
      </c>
      <c r="N25" s="39"/>
    </row>
    <row r="26" spans="1:24" s="27" customFormat="1" ht="18" customHeight="1">
      <c r="A26" s="57"/>
      <c r="B26" s="57"/>
      <c r="C26" s="57"/>
      <c r="D26" s="189"/>
      <c r="E26" s="189"/>
      <c r="F26" s="161">
        <v>0</v>
      </c>
      <c r="G26" s="154">
        <f t="shared" si="0"/>
        <v>0</v>
      </c>
      <c r="H26" s="154">
        <f t="shared" si="4"/>
        <v>0</v>
      </c>
      <c r="I26" s="66">
        <f t="shared" si="2"/>
        <v>0</v>
      </c>
      <c r="J26" s="32"/>
      <c r="K26" s="72">
        <v>0.01</v>
      </c>
      <c r="L26" s="159">
        <f t="shared" si="1"/>
        <v>70000</v>
      </c>
      <c r="N26" s="39"/>
    </row>
    <row r="27" spans="1:24" s="27" customFormat="1" ht="18" customHeight="1">
      <c r="A27" s="57"/>
      <c r="B27" s="57"/>
      <c r="C27" s="57"/>
      <c r="D27" s="189"/>
      <c r="E27" s="189"/>
      <c r="F27" s="161">
        <v>0</v>
      </c>
      <c r="G27" s="154">
        <f t="shared" si="0"/>
        <v>0</v>
      </c>
      <c r="H27" s="154">
        <f t="shared" si="4"/>
        <v>0</v>
      </c>
      <c r="I27" s="66">
        <f t="shared" si="2"/>
        <v>0</v>
      </c>
      <c r="J27" s="32"/>
      <c r="K27" s="72">
        <v>0.01</v>
      </c>
      <c r="L27" s="159">
        <f t="shared" si="1"/>
        <v>70000</v>
      </c>
      <c r="N27" s="39"/>
    </row>
    <row r="28" spans="1:24" s="27" customFormat="1" ht="18" customHeight="1">
      <c r="A28" s="57"/>
      <c r="B28" s="57"/>
      <c r="C28" s="57"/>
      <c r="D28" s="189"/>
      <c r="E28" s="189"/>
      <c r="F28" s="161">
        <v>0</v>
      </c>
      <c r="G28" s="154">
        <f t="shared" si="0"/>
        <v>0</v>
      </c>
      <c r="H28" s="154">
        <f t="shared" si="4"/>
        <v>0</v>
      </c>
      <c r="I28" s="66">
        <f t="shared" si="2"/>
        <v>0</v>
      </c>
      <c r="J28" s="32"/>
      <c r="K28" s="72">
        <v>0.01</v>
      </c>
      <c r="L28" s="159">
        <f t="shared" si="1"/>
        <v>70000</v>
      </c>
      <c r="N28" s="39"/>
    </row>
    <row r="29" spans="1:24" s="27" customFormat="1" ht="18" customHeight="1">
      <c r="A29" s="57"/>
      <c r="B29" s="57"/>
      <c r="C29" s="57"/>
      <c r="D29" s="189"/>
      <c r="E29" s="189"/>
      <c r="F29" s="161">
        <v>0</v>
      </c>
      <c r="G29" s="154">
        <f t="shared" si="0"/>
        <v>0</v>
      </c>
      <c r="H29" s="154">
        <f t="shared" si="4"/>
        <v>0</v>
      </c>
      <c r="I29" s="66">
        <f t="shared" si="2"/>
        <v>0</v>
      </c>
      <c r="J29" s="32"/>
      <c r="K29" s="72">
        <v>0.01</v>
      </c>
      <c r="L29" s="159">
        <f t="shared" si="1"/>
        <v>70000</v>
      </c>
      <c r="N29" s="39"/>
    </row>
    <row r="30" spans="1:2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27"/>
      <c r="N30" s="39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5.5">
      <c r="A31" s="75"/>
      <c r="B31" s="165" t="s">
        <v>119</v>
      </c>
      <c r="C31" s="75"/>
      <c r="D31" s="191"/>
      <c r="E31" s="191"/>
      <c r="F31" s="163"/>
      <c r="G31" s="156"/>
      <c r="H31" s="156"/>
      <c r="I31" s="75"/>
      <c r="J31" s="75"/>
      <c r="K31" s="75"/>
      <c r="L31" s="75"/>
      <c r="M31" s="75"/>
      <c r="N31" s="39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5.5">
      <c r="A32" s="75"/>
      <c r="B32" s="165" t="s">
        <v>116</v>
      </c>
      <c r="C32" s="75"/>
      <c r="D32" s="191"/>
      <c r="E32" s="191"/>
      <c r="F32" s="163"/>
      <c r="G32" s="156"/>
      <c r="H32" s="156"/>
      <c r="I32" s="75"/>
      <c r="J32" s="75"/>
      <c r="K32" s="75"/>
      <c r="L32" s="75"/>
      <c r="M32" s="75"/>
      <c r="N32" s="39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5.5">
      <c r="A33" s="75"/>
      <c r="B33" s="165" t="s">
        <v>117</v>
      </c>
      <c r="C33" s="75"/>
      <c r="D33" s="191"/>
      <c r="E33" s="191"/>
      <c r="F33" s="163"/>
      <c r="G33" s="156"/>
      <c r="H33" s="156"/>
      <c r="I33" s="75"/>
      <c r="J33" s="75"/>
      <c r="K33" s="75"/>
      <c r="L33" s="75"/>
      <c r="M33" s="75"/>
      <c r="N33" s="39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5.5">
      <c r="A34" s="75"/>
      <c r="B34" s="165" t="s">
        <v>118</v>
      </c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27"/>
      <c r="N34" s="39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>
      <c r="B35" s="166" t="s">
        <v>120</v>
      </c>
      <c r="M35" s="27"/>
      <c r="N35" s="39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>
      <c r="A36" s="25"/>
      <c r="B36" s="25"/>
      <c r="I36"/>
      <c r="M36" s="27"/>
      <c r="N36" s="39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>
      <c r="A37" s="25"/>
      <c r="B37" s="25"/>
      <c r="I37"/>
      <c r="M37" s="27"/>
      <c r="N37" s="39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>
      <c r="A38" s="25"/>
      <c r="B38" s="25"/>
      <c r="I38"/>
      <c r="M38" s="27"/>
      <c r="N38" s="39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>
      <c r="A39" s="25"/>
      <c r="B39" s="25"/>
      <c r="I39"/>
      <c r="M39" s="27"/>
      <c r="N39" s="39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>
      <c r="A40" s="25"/>
      <c r="B40" s="25"/>
      <c r="I40"/>
      <c r="M40" s="27"/>
      <c r="N40" s="39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>
      <c r="A41" s="25"/>
      <c r="B41" s="25"/>
      <c r="I41"/>
      <c r="M41" s="27"/>
      <c r="N41" s="39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>
      <c r="A42" s="25"/>
      <c r="B42" s="25"/>
      <c r="I42"/>
      <c r="M42" s="27"/>
      <c r="N42" s="39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>
      <c r="A43" s="25"/>
      <c r="B43" s="25"/>
      <c r="I43"/>
      <c r="M43" s="27"/>
      <c r="N43" s="39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>
      <c r="A44" s="25"/>
      <c r="B44" s="25"/>
      <c r="I44"/>
      <c r="M44" s="27"/>
      <c r="N44" s="39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>
      <c r="A45" s="25"/>
      <c r="B45" s="25"/>
      <c r="I45"/>
      <c r="M45" s="27"/>
      <c r="N45" s="39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>
      <c r="A46" s="25"/>
      <c r="B46" s="25"/>
      <c r="I46"/>
      <c r="M46" s="27"/>
      <c r="N46" s="39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>
      <c r="A47" s="25"/>
      <c r="B47" s="25"/>
      <c r="I47"/>
      <c r="M47" s="27"/>
      <c r="N47" s="39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>
      <c r="A48" s="25"/>
      <c r="B48" s="25"/>
      <c r="I48"/>
      <c r="M48" s="27"/>
      <c r="N48" s="39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>
      <c r="A49" s="25"/>
      <c r="B49" s="25"/>
      <c r="I49"/>
      <c r="M49" s="27"/>
      <c r="N49" s="39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>
      <c r="A50" s="25"/>
      <c r="B50" s="25"/>
      <c r="I50"/>
      <c r="M50" s="27"/>
      <c r="N50" s="39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>
      <c r="A51" s="25"/>
      <c r="B51" s="25"/>
      <c r="I51"/>
      <c r="M51" s="27"/>
      <c r="N51" s="39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>
      <c r="A52" s="25"/>
      <c r="B52" s="25"/>
      <c r="I52"/>
      <c r="M52" s="27"/>
      <c r="N52" s="39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>
      <c r="A53" s="25"/>
      <c r="B53" s="25"/>
      <c r="I53"/>
      <c r="M53" s="27"/>
      <c r="N53" s="39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>
      <c r="A54" s="25"/>
      <c r="B54" s="25"/>
      <c r="I54"/>
      <c r="M54" s="27"/>
      <c r="N54" s="39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>
      <c r="A55" s="25"/>
      <c r="B55" s="25"/>
      <c r="I55"/>
      <c r="M55" s="27"/>
      <c r="N55" s="39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>
      <c r="A56" s="25"/>
      <c r="B56" s="25"/>
      <c r="I56"/>
      <c r="M56" s="27"/>
      <c r="N56" s="39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>
      <c r="A57" s="25"/>
      <c r="B57" s="25"/>
      <c r="I57"/>
      <c r="M57" s="27"/>
      <c r="N57" s="39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>
      <c r="A58" s="25"/>
      <c r="B58" s="25"/>
      <c r="I58"/>
      <c r="M58" s="27"/>
      <c r="N58" s="39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>
      <c r="A59" s="25"/>
      <c r="B59" s="25"/>
      <c r="I59"/>
      <c r="M59" s="27"/>
      <c r="N59" s="39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>
      <c r="A60" s="25"/>
      <c r="B60" s="25"/>
      <c r="I60"/>
      <c r="M60" s="27"/>
      <c r="N60" s="39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>
      <c r="A61" s="25"/>
      <c r="B61" s="25"/>
      <c r="I61"/>
      <c r="M61" s="27"/>
      <c r="N61" s="39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>
      <c r="A62" s="25"/>
      <c r="B62" s="25"/>
      <c r="I62"/>
      <c r="M62" s="27"/>
      <c r="N62" s="39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>
      <c r="A63" s="25"/>
      <c r="B63" s="25"/>
      <c r="I63"/>
      <c r="M63" s="27"/>
      <c r="N63" s="39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>
      <c r="A64" s="25"/>
      <c r="B64" s="25"/>
      <c r="I64"/>
      <c r="M64" s="27"/>
      <c r="N64" s="39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>
      <c r="A65" s="25"/>
      <c r="B65" s="25"/>
      <c r="I65"/>
      <c r="M65" s="27"/>
      <c r="N65" s="39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>
      <c r="A66" s="25"/>
      <c r="B66" s="25"/>
      <c r="I66"/>
      <c r="M66" s="27"/>
      <c r="N66" s="39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>
      <c r="A67" s="25"/>
      <c r="B67" s="25"/>
      <c r="I67"/>
      <c r="M67" s="27"/>
      <c r="N67" s="39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>
      <c r="A68" s="25"/>
      <c r="B68" s="25"/>
      <c r="I68"/>
      <c r="M68" s="27"/>
      <c r="N68" s="39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>
      <c r="A69" s="25"/>
      <c r="B69" s="25"/>
      <c r="I69"/>
      <c r="M69" s="27"/>
      <c r="N69" s="39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>
      <c r="A70" s="25"/>
      <c r="B70" s="25"/>
      <c r="I70"/>
      <c r="M70" s="27"/>
      <c r="N70" s="39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>
      <c r="A71" s="25"/>
      <c r="B71" s="25"/>
      <c r="I71"/>
      <c r="M71" s="27"/>
      <c r="N71" s="39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>
      <c r="A72" s="25"/>
      <c r="B72" s="25"/>
      <c r="I72"/>
      <c r="M72" s="27"/>
      <c r="N72" s="39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>
      <c r="A73" s="25"/>
      <c r="B73" s="25"/>
      <c r="I73"/>
      <c r="M73" s="27"/>
      <c r="N73" s="39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>
      <c r="A74" s="25"/>
      <c r="B74" s="25"/>
      <c r="I74"/>
      <c r="M74" s="27"/>
      <c r="N74" s="39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>
      <c r="A75" s="25"/>
      <c r="B75" s="25"/>
      <c r="I75"/>
      <c r="M75" s="27"/>
      <c r="N75" s="39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>
      <c r="A76" s="25"/>
      <c r="B76" s="25"/>
      <c r="I76"/>
      <c r="M76" s="27"/>
      <c r="N76" s="39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>
      <c r="A77" s="25"/>
      <c r="B77" s="25"/>
      <c r="I77"/>
      <c r="M77" s="27"/>
      <c r="N77" s="39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>
      <c r="A78" s="25"/>
      <c r="B78" s="25"/>
      <c r="I78"/>
      <c r="M78" s="27"/>
      <c r="N78" s="39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>
      <c r="A79" s="25"/>
      <c r="B79" s="25"/>
      <c r="I79"/>
      <c r="M79" s="27"/>
      <c r="N79" s="39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>
      <c r="A80" s="25"/>
      <c r="B80" s="25"/>
      <c r="I80"/>
      <c r="M80" s="27"/>
      <c r="N80" s="39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>
      <c r="A81" s="25"/>
      <c r="B81" s="25"/>
      <c r="I81"/>
      <c r="M81" s="27"/>
      <c r="N81" s="39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>
      <c r="A82" s="25"/>
      <c r="B82" s="25"/>
      <c r="I82"/>
      <c r="M82" s="27"/>
      <c r="N82" s="39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>
      <c r="A83" s="25"/>
      <c r="B83" s="25"/>
      <c r="I83"/>
      <c r="M83" s="27"/>
      <c r="N83" s="39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>
      <c r="A84" s="25"/>
      <c r="B84" s="25"/>
      <c r="I84"/>
      <c r="M84" s="27"/>
      <c r="N84" s="39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>
      <c r="A85" s="25"/>
      <c r="B85" s="25"/>
      <c r="I85"/>
      <c r="M85" s="27"/>
      <c r="N85" s="39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>
      <c r="A86" s="25"/>
      <c r="B86" s="25"/>
      <c r="I86"/>
      <c r="M86" s="27"/>
      <c r="N86" s="39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>
      <c r="A87" s="25"/>
      <c r="B87" s="25"/>
      <c r="I87"/>
      <c r="M87" s="27"/>
      <c r="N87" s="39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>
      <c r="A88" s="25"/>
      <c r="B88" s="25"/>
      <c r="I88"/>
      <c r="M88" s="27"/>
      <c r="N88" s="39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>
      <c r="A89" s="25"/>
      <c r="B89" s="25"/>
      <c r="I89"/>
      <c r="M89" s="27"/>
      <c r="N89" s="39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>
      <c r="A90" s="25"/>
      <c r="B90" s="25"/>
      <c r="I90"/>
      <c r="M90" s="27"/>
      <c r="N90" s="39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>
      <c r="A91" s="25"/>
      <c r="B91" s="25"/>
      <c r="I91"/>
      <c r="M91" s="27"/>
      <c r="N91" s="39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>
      <c r="A92" s="25"/>
      <c r="B92" s="25"/>
      <c r="I92"/>
      <c r="M92" s="27"/>
      <c r="N92" s="39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>
      <c r="A93" s="25"/>
      <c r="B93" s="25"/>
      <c r="I93"/>
      <c r="M93" s="27"/>
      <c r="N93" s="39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>
      <c r="A94" s="25"/>
      <c r="B94" s="25"/>
      <c r="I94"/>
      <c r="M94" s="41"/>
      <c r="N94"/>
    </row>
    <row r="95" spans="1:24">
      <c r="A95" s="25"/>
      <c r="B95" s="25"/>
      <c r="I95"/>
      <c r="M95" s="41"/>
      <c r="N95"/>
    </row>
    <row r="96" spans="1:24">
      <c r="A96" s="25"/>
      <c r="B96" s="25"/>
      <c r="I96"/>
      <c r="M96" s="41"/>
      <c r="N96"/>
    </row>
    <row r="97" spans="1:14">
      <c r="A97" s="25"/>
      <c r="B97" s="25"/>
      <c r="I97"/>
      <c r="M97" s="41"/>
      <c r="N97"/>
    </row>
    <row r="98" spans="1:14">
      <c r="A98" s="25"/>
      <c r="B98" s="25"/>
      <c r="I98"/>
      <c r="M98" s="41"/>
      <c r="N98"/>
    </row>
    <row r="99" spans="1:14">
      <c r="A99" s="25"/>
      <c r="B99" s="25"/>
      <c r="I99"/>
      <c r="M99" s="41"/>
      <c r="N99"/>
    </row>
    <row r="100" spans="1:14">
      <c r="A100" s="25"/>
      <c r="B100" s="25"/>
      <c r="I100"/>
      <c r="M100" s="41"/>
      <c r="N100"/>
    </row>
    <row r="101" spans="1:14">
      <c r="A101" s="25"/>
      <c r="B101" s="25"/>
      <c r="I101"/>
      <c r="M101" s="41"/>
      <c r="N101"/>
    </row>
    <row r="102" spans="1:14">
      <c r="A102" s="25"/>
      <c r="B102" s="25"/>
      <c r="I102"/>
      <c r="M102" s="41"/>
      <c r="N102"/>
    </row>
    <row r="103" spans="1:14">
      <c r="A103" s="25"/>
      <c r="B103" s="25"/>
      <c r="I103"/>
      <c r="M103" s="41"/>
      <c r="N103"/>
    </row>
    <row r="104" spans="1:14">
      <c r="A104" s="25"/>
      <c r="B104" s="25"/>
      <c r="I104"/>
      <c r="M104" s="41"/>
      <c r="N104"/>
    </row>
  </sheetData>
  <sheetProtection selectLockedCells="1" selectUnlockedCells="1"/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/>
    <pageSetUpPr fitToPage="1"/>
  </sheetPr>
  <dimension ref="A1:X104"/>
  <sheetViews>
    <sheetView showZeros="0" zoomScaleNormal="100" workbookViewId="0">
      <selection activeCell="D26" sqref="D26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8.0898437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3" width="7.36328125" customWidth="1"/>
    <col min="14" max="14" width="9.26953125" style="41" bestFit="1" customWidth="1"/>
  </cols>
  <sheetData>
    <row r="1" spans="1:2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51"/>
      <c r="N1" s="151"/>
      <c r="O1" s="151"/>
      <c r="P1" s="151"/>
      <c r="Q1" s="151"/>
      <c r="R1" s="151"/>
    </row>
    <row r="2" spans="1:24" s="27" customFormat="1" ht="36" customHeight="1" thickBot="1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N2" s="39"/>
    </row>
    <row r="3" spans="1:24" s="27" customFormat="1" ht="18.5" customHeight="1">
      <c r="A3" s="371" t="s">
        <v>114</v>
      </c>
      <c r="B3" s="371"/>
      <c r="C3" s="371"/>
      <c r="D3" s="371"/>
      <c r="E3" s="371"/>
      <c r="F3" s="371"/>
      <c r="G3" s="371"/>
      <c r="H3" s="371"/>
      <c r="I3" s="371"/>
      <c r="J3" s="152"/>
      <c r="K3" s="374" t="s">
        <v>102</v>
      </c>
      <c r="L3" s="375"/>
      <c r="N3" s="39"/>
    </row>
    <row r="4" spans="1:2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6">
        <v>5000000</v>
      </c>
      <c r="L4" s="377"/>
      <c r="N4" s="39"/>
    </row>
    <row r="5" spans="1:2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N5" s="39"/>
    </row>
    <row r="6" spans="1:24" s="3" customFormat="1" ht="18" customHeight="1">
      <c r="A6" s="57" t="s">
        <v>77</v>
      </c>
      <c r="B6" s="66">
        <v>39</v>
      </c>
      <c r="C6" s="138">
        <v>34</v>
      </c>
      <c r="D6" s="104"/>
      <c r="E6" s="73">
        <v>1</v>
      </c>
      <c r="F6" s="161">
        <v>12</v>
      </c>
      <c r="G6" s="154">
        <f t="shared" ref="G6:G29" si="0">IF(D6&gt;0,L$12,0)</f>
        <v>0</v>
      </c>
      <c r="H6" s="154">
        <f>IF(B6&gt;0,L6,0)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7"/>
      <c r="N6" s="39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3" customFormat="1" ht="18" customHeight="1">
      <c r="A7" s="57" t="s">
        <v>82</v>
      </c>
      <c r="B7" s="5">
        <v>37</v>
      </c>
      <c r="C7" s="30">
        <v>29</v>
      </c>
      <c r="D7" s="31"/>
      <c r="E7" s="74">
        <v>2</v>
      </c>
      <c r="F7" s="161">
        <v>10</v>
      </c>
      <c r="G7" s="154">
        <f t="shared" si="0"/>
        <v>0</v>
      </c>
      <c r="H7" s="154">
        <f>IF(B7&gt;0,L7,0)</f>
        <v>800000</v>
      </c>
      <c r="I7" s="66">
        <f t="shared" ref="I7:I29" si="2">G7+H7</f>
        <v>800000</v>
      </c>
      <c r="J7" s="32"/>
      <c r="K7" s="72">
        <v>0.16</v>
      </c>
      <c r="L7" s="159">
        <f t="shared" si="1"/>
        <v>800000</v>
      </c>
      <c r="M7" s="27"/>
      <c r="N7" s="39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3" customFormat="1" ht="18" customHeight="1">
      <c r="A8" s="57" t="s">
        <v>93</v>
      </c>
      <c r="B8" s="29">
        <v>33</v>
      </c>
      <c r="C8" s="5">
        <v>34</v>
      </c>
      <c r="D8" s="31"/>
      <c r="E8" s="73">
        <v>3</v>
      </c>
      <c r="F8" s="161">
        <v>8</v>
      </c>
      <c r="G8" s="154">
        <f t="shared" si="0"/>
        <v>0</v>
      </c>
      <c r="H8" s="154">
        <f>IF(B8&gt;0,L8,0)</f>
        <v>650000</v>
      </c>
      <c r="I8" s="66">
        <f t="shared" si="2"/>
        <v>650000</v>
      </c>
      <c r="J8" s="32"/>
      <c r="K8" s="72">
        <v>0.13</v>
      </c>
      <c r="L8" s="159">
        <f t="shared" si="1"/>
        <v>650000</v>
      </c>
      <c r="M8" s="27"/>
      <c r="N8" s="39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3" customFormat="1" ht="18" customHeight="1">
      <c r="A9" s="57" t="s">
        <v>90</v>
      </c>
      <c r="B9" s="29">
        <v>32</v>
      </c>
      <c r="C9" s="5">
        <v>35</v>
      </c>
      <c r="D9" s="5"/>
      <c r="E9" s="74">
        <v>4</v>
      </c>
      <c r="F9" s="161">
        <v>7</v>
      </c>
      <c r="G9" s="154">
        <f t="shared" si="0"/>
        <v>0</v>
      </c>
      <c r="H9" s="154">
        <f t="shared" ref="H9:H11" si="3">IF(B9&gt;0,L9,0)</f>
        <v>500000</v>
      </c>
      <c r="I9" s="66">
        <f t="shared" si="2"/>
        <v>500000</v>
      </c>
      <c r="J9" s="32"/>
      <c r="K9" s="72">
        <v>0.1</v>
      </c>
      <c r="L9" s="159">
        <f t="shared" si="1"/>
        <v>500000</v>
      </c>
      <c r="M9" s="27"/>
      <c r="N9" s="39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3" customFormat="1" ht="18" customHeight="1">
      <c r="A10" s="57" t="s">
        <v>75</v>
      </c>
      <c r="B10" s="30">
        <v>31</v>
      </c>
      <c r="C10" s="5">
        <v>35</v>
      </c>
      <c r="D10" s="31"/>
      <c r="E10" s="74" t="s">
        <v>112</v>
      </c>
      <c r="F10" s="161">
        <v>5</v>
      </c>
      <c r="G10" s="154">
        <f t="shared" si="0"/>
        <v>0</v>
      </c>
      <c r="H10" s="154">
        <v>350000</v>
      </c>
      <c r="I10" s="66">
        <f t="shared" si="2"/>
        <v>350000</v>
      </c>
      <c r="J10" s="32"/>
      <c r="K10" s="72">
        <v>0.08</v>
      </c>
      <c r="L10" s="159">
        <f t="shared" si="1"/>
        <v>400000</v>
      </c>
      <c r="M10" s="27"/>
      <c r="N10" s="39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57" t="s">
        <v>81</v>
      </c>
      <c r="B11" s="29">
        <v>31</v>
      </c>
      <c r="C11" s="30">
        <v>31</v>
      </c>
      <c r="D11" s="31"/>
      <c r="E11" s="74" t="s">
        <v>112</v>
      </c>
      <c r="F11" s="161">
        <v>5</v>
      </c>
      <c r="G11" s="154">
        <f t="shared" si="0"/>
        <v>0</v>
      </c>
      <c r="H11" s="154">
        <f t="shared" si="3"/>
        <v>350000.00000000006</v>
      </c>
      <c r="I11" s="66">
        <f t="shared" si="2"/>
        <v>350000.00000000006</v>
      </c>
      <c r="J11" s="32"/>
      <c r="K11" s="72">
        <v>7.0000000000000007E-2</v>
      </c>
      <c r="L11" s="159">
        <f t="shared" si="1"/>
        <v>350000.00000000006</v>
      </c>
      <c r="M11" s="27"/>
      <c r="N11" s="39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3" customFormat="1" ht="18" customHeight="1">
      <c r="A12" s="57" t="s">
        <v>74</v>
      </c>
      <c r="B12" s="29">
        <v>31</v>
      </c>
      <c r="C12" s="30">
        <v>39</v>
      </c>
      <c r="D12" s="31"/>
      <c r="E12" s="73" t="s">
        <v>112</v>
      </c>
      <c r="F12" s="161">
        <v>5</v>
      </c>
      <c r="G12" s="154">
        <f t="shared" si="0"/>
        <v>0</v>
      </c>
      <c r="H12" s="154">
        <v>350000</v>
      </c>
      <c r="I12" s="66">
        <f t="shared" si="2"/>
        <v>350000</v>
      </c>
      <c r="J12" s="32"/>
      <c r="K12" s="72">
        <v>0.06</v>
      </c>
      <c r="L12" s="159">
        <f t="shared" si="1"/>
        <v>300000</v>
      </c>
      <c r="M12" s="27"/>
      <c r="N12" s="39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3" customFormat="1" ht="18" customHeight="1">
      <c r="A13" s="57" t="s">
        <v>83</v>
      </c>
      <c r="B13" s="29">
        <v>29</v>
      </c>
      <c r="C13" s="30">
        <v>35</v>
      </c>
      <c r="D13" s="5"/>
      <c r="E13" s="74">
        <v>8</v>
      </c>
      <c r="F13" s="161">
        <v>3</v>
      </c>
      <c r="G13" s="154">
        <f t="shared" si="0"/>
        <v>0</v>
      </c>
      <c r="H13" s="154">
        <f t="shared" ref="H13:H29" si="4">IF(B13&gt;0,L13,0)</f>
        <v>250000</v>
      </c>
      <c r="I13" s="66">
        <f t="shared" si="2"/>
        <v>250000</v>
      </c>
      <c r="J13" s="32"/>
      <c r="K13" s="72">
        <v>0.05</v>
      </c>
      <c r="L13" s="159">
        <f t="shared" si="1"/>
        <v>250000</v>
      </c>
      <c r="M13" s="27"/>
      <c r="N13" s="39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3" customFormat="1" ht="18" customHeight="1">
      <c r="A14" s="57" t="s">
        <v>84</v>
      </c>
      <c r="B14" s="30">
        <v>28</v>
      </c>
      <c r="C14" s="30">
        <v>25</v>
      </c>
      <c r="D14" s="31"/>
      <c r="E14" s="73">
        <v>9</v>
      </c>
      <c r="F14" s="161">
        <v>2</v>
      </c>
      <c r="G14" s="154">
        <f t="shared" si="0"/>
        <v>0</v>
      </c>
      <c r="H14" s="154">
        <f t="shared" si="4"/>
        <v>150000</v>
      </c>
      <c r="I14" s="66">
        <f t="shared" si="2"/>
        <v>150000</v>
      </c>
      <c r="J14" s="32"/>
      <c r="K14" s="72">
        <v>0.03</v>
      </c>
      <c r="L14" s="159">
        <f t="shared" si="1"/>
        <v>150000</v>
      </c>
      <c r="M14" s="27"/>
      <c r="N14" s="39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3" customFormat="1" ht="18" customHeight="1">
      <c r="A15" s="57" t="s">
        <v>94</v>
      </c>
      <c r="B15" s="29">
        <v>27</v>
      </c>
      <c r="C15" s="5">
        <v>35</v>
      </c>
      <c r="D15" s="31"/>
      <c r="E15" s="74" t="s">
        <v>113</v>
      </c>
      <c r="F15" s="161">
        <v>0.5</v>
      </c>
      <c r="G15" s="154">
        <f t="shared" si="0"/>
        <v>0</v>
      </c>
      <c r="H15" s="154">
        <v>75000</v>
      </c>
      <c r="I15" s="66">
        <f t="shared" si="2"/>
        <v>75000</v>
      </c>
      <c r="J15" s="32"/>
      <c r="K15" s="72">
        <v>0.02</v>
      </c>
      <c r="L15" s="159">
        <f t="shared" si="1"/>
        <v>100000</v>
      </c>
      <c r="M15" s="27"/>
      <c r="N15" s="39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3" customFormat="1" ht="18" customHeight="1">
      <c r="A16" s="57" t="s">
        <v>79</v>
      </c>
      <c r="B16" s="30">
        <v>27</v>
      </c>
      <c r="C16" s="5">
        <v>38</v>
      </c>
      <c r="D16" s="31">
        <v>6.24</v>
      </c>
      <c r="E16" s="73" t="s">
        <v>113</v>
      </c>
      <c r="F16" s="161">
        <v>0.5</v>
      </c>
      <c r="G16" s="154">
        <f t="shared" si="0"/>
        <v>300000</v>
      </c>
      <c r="H16" s="154">
        <v>75000</v>
      </c>
      <c r="I16" s="66">
        <f t="shared" si="2"/>
        <v>375000</v>
      </c>
      <c r="J16" s="32"/>
      <c r="K16" s="72">
        <v>0.01</v>
      </c>
      <c r="L16" s="159">
        <f t="shared" si="1"/>
        <v>50000</v>
      </c>
      <c r="M16" s="27"/>
      <c r="N16" s="39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3" customFormat="1" ht="18" customHeight="1">
      <c r="A17" s="57" t="s">
        <v>80</v>
      </c>
      <c r="B17" s="30">
        <v>19</v>
      </c>
      <c r="C17" s="30">
        <v>37</v>
      </c>
      <c r="D17" s="31"/>
      <c r="E17" s="74">
        <v>12</v>
      </c>
      <c r="F17" s="161">
        <v>0</v>
      </c>
      <c r="G17" s="154">
        <f t="shared" si="0"/>
        <v>0</v>
      </c>
      <c r="H17" s="154">
        <f t="shared" si="4"/>
        <v>50000</v>
      </c>
      <c r="I17" s="66">
        <f t="shared" si="2"/>
        <v>50000</v>
      </c>
      <c r="J17" s="32"/>
      <c r="K17" s="72">
        <v>0.01</v>
      </c>
      <c r="L17" s="159">
        <f t="shared" si="1"/>
        <v>50000</v>
      </c>
      <c r="M17" s="27"/>
      <c r="N17" s="39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3" customFormat="1" ht="18" customHeight="1">
      <c r="A18" s="57"/>
      <c r="B18" s="113"/>
      <c r="C18" s="30"/>
      <c r="D18" s="5"/>
      <c r="E18" s="73"/>
      <c r="F18" s="161">
        <v>0</v>
      </c>
      <c r="G18" s="154">
        <f t="shared" si="0"/>
        <v>0</v>
      </c>
      <c r="H18" s="154">
        <f t="shared" si="4"/>
        <v>0</v>
      </c>
      <c r="I18" s="66">
        <f t="shared" si="2"/>
        <v>0</v>
      </c>
      <c r="J18" s="32"/>
      <c r="K18" s="72">
        <v>0.01</v>
      </c>
      <c r="L18" s="159">
        <f t="shared" si="1"/>
        <v>50000</v>
      </c>
      <c r="M18" s="27"/>
      <c r="N18" s="39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3" customFormat="1" ht="18" customHeight="1">
      <c r="A19" s="57"/>
      <c r="B19" s="5"/>
      <c r="C19" s="30"/>
      <c r="D19" s="5"/>
      <c r="E19" s="73"/>
      <c r="F19" s="161">
        <f>IF(B19&gt;0,#REF!,0)</f>
        <v>0</v>
      </c>
      <c r="G19" s="154">
        <f t="shared" si="0"/>
        <v>0</v>
      </c>
      <c r="H19" s="154">
        <f t="shared" si="4"/>
        <v>0</v>
      </c>
      <c r="I19" s="66">
        <f t="shared" si="2"/>
        <v>0</v>
      </c>
      <c r="J19" s="32"/>
      <c r="K19" s="72">
        <v>0.01</v>
      </c>
      <c r="L19" s="159">
        <f t="shared" si="1"/>
        <v>50000</v>
      </c>
      <c r="M19" s="27"/>
      <c r="N19" s="39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3" customFormat="1" ht="18" customHeight="1">
      <c r="A20" s="57"/>
      <c r="B20" s="5"/>
      <c r="C20" s="30"/>
      <c r="D20" s="31"/>
      <c r="E20" s="73"/>
      <c r="F20" s="161">
        <f>IF(B20&gt;0,#REF!,0)</f>
        <v>0</v>
      </c>
      <c r="G20" s="154">
        <f t="shared" si="0"/>
        <v>0</v>
      </c>
      <c r="H20" s="154">
        <f t="shared" si="4"/>
        <v>0</v>
      </c>
      <c r="I20" s="66">
        <f t="shared" si="2"/>
        <v>0</v>
      </c>
      <c r="J20" s="32"/>
      <c r="K20" s="72">
        <v>0.01</v>
      </c>
      <c r="L20" s="159">
        <f t="shared" si="1"/>
        <v>50000</v>
      </c>
      <c r="M20" s="27"/>
      <c r="N20" s="39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3" customFormat="1" ht="18" customHeight="1">
      <c r="A21" s="57"/>
      <c r="B21" s="29"/>
      <c r="C21" s="30"/>
      <c r="D21" s="31"/>
      <c r="E21" s="73"/>
      <c r="F21" s="161">
        <f>IF(B21&gt;0,#REF!,0)</f>
        <v>0</v>
      </c>
      <c r="G21" s="154">
        <f t="shared" si="0"/>
        <v>0</v>
      </c>
      <c r="H21" s="154">
        <f t="shared" si="4"/>
        <v>0</v>
      </c>
      <c r="I21" s="66">
        <f t="shared" si="2"/>
        <v>0</v>
      </c>
      <c r="J21" s="32"/>
      <c r="K21" s="72">
        <v>0.01</v>
      </c>
      <c r="L21" s="159">
        <f t="shared" si="1"/>
        <v>50000</v>
      </c>
      <c r="M21" s="27"/>
      <c r="N21" s="39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7" customFormat="1" ht="18" customHeight="1">
      <c r="A22" s="57"/>
      <c r="B22" s="29"/>
      <c r="C22" s="30"/>
      <c r="D22" s="31"/>
      <c r="E22" s="73"/>
      <c r="F22" s="161">
        <f>IF(B22&gt;0,#REF!,0)</f>
        <v>0</v>
      </c>
      <c r="G22" s="154">
        <f t="shared" si="0"/>
        <v>0</v>
      </c>
      <c r="H22" s="154">
        <f t="shared" si="4"/>
        <v>0</v>
      </c>
      <c r="I22" s="66">
        <f t="shared" si="2"/>
        <v>0</v>
      </c>
      <c r="J22" s="32"/>
      <c r="K22" s="72">
        <v>0.01</v>
      </c>
      <c r="L22" s="159">
        <f t="shared" si="1"/>
        <v>50000</v>
      </c>
      <c r="N22" s="39"/>
      <c r="Q22" s="158" t="s">
        <v>105</v>
      </c>
    </row>
    <row r="23" spans="1:24" s="27" customFormat="1" ht="18" customHeight="1">
      <c r="A23" s="57"/>
      <c r="B23" s="29"/>
      <c r="C23" s="30"/>
      <c r="D23" s="31"/>
      <c r="E23" s="73"/>
      <c r="F23" s="161">
        <f>IF(B23&gt;0,#REF!,0)</f>
        <v>0</v>
      </c>
      <c r="G23" s="154">
        <f t="shared" si="0"/>
        <v>0</v>
      </c>
      <c r="H23" s="154">
        <f t="shared" si="4"/>
        <v>0</v>
      </c>
      <c r="I23" s="66">
        <f t="shared" si="2"/>
        <v>0</v>
      </c>
      <c r="J23" s="32"/>
      <c r="K23" s="72">
        <v>0.01</v>
      </c>
      <c r="L23" s="159">
        <f t="shared" si="1"/>
        <v>50000</v>
      </c>
      <c r="N23" s="39"/>
    </row>
    <row r="24" spans="1:24" s="27" customFormat="1" ht="18" customHeight="1">
      <c r="A24" s="57"/>
      <c r="B24" s="30"/>
      <c r="C24" s="30"/>
      <c r="D24" s="5"/>
      <c r="E24" s="73"/>
      <c r="F24" s="161">
        <f>IF(B24&gt;0,#REF!,0)</f>
        <v>0</v>
      </c>
      <c r="G24" s="154">
        <f t="shared" si="0"/>
        <v>0</v>
      </c>
      <c r="H24" s="154">
        <f t="shared" si="4"/>
        <v>0</v>
      </c>
      <c r="I24" s="66">
        <f t="shared" si="2"/>
        <v>0</v>
      </c>
      <c r="J24" s="32"/>
      <c r="K24" s="72">
        <v>0.01</v>
      </c>
      <c r="L24" s="159">
        <f t="shared" si="1"/>
        <v>50000</v>
      </c>
      <c r="N24" s="39"/>
    </row>
    <row r="25" spans="1:24" s="27" customFormat="1" ht="18" customHeight="1">
      <c r="A25" s="57"/>
      <c r="B25" s="29"/>
      <c r="C25" s="30"/>
      <c r="D25" s="5"/>
      <c r="E25" s="73"/>
      <c r="F25" s="161">
        <f>IF(B25&gt;0,#REF!,0)</f>
        <v>0</v>
      </c>
      <c r="G25" s="154">
        <f t="shared" si="0"/>
        <v>0</v>
      </c>
      <c r="H25" s="154">
        <f t="shared" si="4"/>
        <v>0</v>
      </c>
      <c r="I25" s="66">
        <f t="shared" si="2"/>
        <v>0</v>
      </c>
      <c r="J25" s="32"/>
      <c r="K25" s="72">
        <v>0.01</v>
      </c>
      <c r="L25" s="159">
        <f t="shared" si="1"/>
        <v>50000</v>
      </c>
      <c r="N25" s="39"/>
    </row>
    <row r="26" spans="1:24" s="27" customFormat="1" ht="18" customHeight="1">
      <c r="A26" s="57"/>
      <c r="B26" s="29"/>
      <c r="C26" s="30"/>
      <c r="D26" s="5"/>
      <c r="E26" s="73"/>
      <c r="F26" s="161">
        <f>IF(B26&gt;0,#REF!,0)</f>
        <v>0</v>
      </c>
      <c r="G26" s="154">
        <f t="shared" si="0"/>
        <v>0</v>
      </c>
      <c r="H26" s="154">
        <f t="shared" si="4"/>
        <v>0</v>
      </c>
      <c r="I26" s="66">
        <f t="shared" si="2"/>
        <v>0</v>
      </c>
      <c r="J26" s="32"/>
      <c r="K26" s="72">
        <v>0.01</v>
      </c>
      <c r="L26" s="159">
        <f t="shared" si="1"/>
        <v>50000</v>
      </c>
      <c r="N26" s="39"/>
    </row>
    <row r="27" spans="1:24" s="27" customFormat="1" ht="18" customHeight="1">
      <c r="A27" s="57"/>
      <c r="B27" s="5"/>
      <c r="C27" s="30"/>
      <c r="D27" s="5"/>
      <c r="E27" s="73"/>
      <c r="F27" s="161">
        <f>IF(B27&gt;0,#REF!,0)</f>
        <v>0</v>
      </c>
      <c r="G27" s="154">
        <f t="shared" si="0"/>
        <v>0</v>
      </c>
      <c r="H27" s="154">
        <f t="shared" si="4"/>
        <v>0</v>
      </c>
      <c r="I27" s="66">
        <f t="shared" si="2"/>
        <v>0</v>
      </c>
      <c r="J27" s="32"/>
      <c r="K27" s="72">
        <v>0.01</v>
      </c>
      <c r="L27" s="159">
        <f t="shared" si="1"/>
        <v>50000</v>
      </c>
      <c r="N27" s="39"/>
    </row>
    <row r="28" spans="1:24" s="27" customFormat="1" ht="18" customHeight="1">
      <c r="A28" s="57"/>
      <c r="B28" s="29"/>
      <c r="C28" s="30"/>
      <c r="D28" s="5"/>
      <c r="E28" s="73"/>
      <c r="F28" s="161">
        <f>IF(B28&gt;0,#REF!,0)</f>
        <v>0</v>
      </c>
      <c r="G28" s="154">
        <f t="shared" si="0"/>
        <v>0</v>
      </c>
      <c r="H28" s="154">
        <f t="shared" si="4"/>
        <v>0</v>
      </c>
      <c r="I28" s="66">
        <f t="shared" si="2"/>
        <v>0</v>
      </c>
      <c r="J28" s="32"/>
      <c r="K28" s="72">
        <v>0.01</v>
      </c>
      <c r="L28" s="159">
        <f t="shared" si="1"/>
        <v>50000</v>
      </c>
      <c r="N28" s="39"/>
    </row>
    <row r="29" spans="1:24" s="27" customFormat="1" ht="18" customHeight="1">
      <c r="A29" s="57"/>
      <c r="B29" s="29"/>
      <c r="C29" s="30"/>
      <c r="D29" s="5"/>
      <c r="E29" s="73"/>
      <c r="F29" s="161">
        <f>IF(B29&gt;0,#REF!,0)</f>
        <v>0</v>
      </c>
      <c r="G29" s="154">
        <f t="shared" si="0"/>
        <v>0</v>
      </c>
      <c r="H29" s="154">
        <f t="shared" si="4"/>
        <v>0</v>
      </c>
      <c r="I29" s="66">
        <f t="shared" si="2"/>
        <v>0</v>
      </c>
      <c r="J29" s="32"/>
      <c r="K29" s="72">
        <v>0.01</v>
      </c>
      <c r="L29" s="159">
        <f t="shared" si="1"/>
        <v>50000</v>
      </c>
      <c r="N29" s="39"/>
    </row>
    <row r="30" spans="1:2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27"/>
      <c r="N30" s="39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4">
      <c r="A31" s="75"/>
      <c r="B31" s="75"/>
      <c r="C31" s="75"/>
      <c r="D31" s="75"/>
      <c r="E31" s="75"/>
      <c r="F31" s="163"/>
      <c r="G31" s="156"/>
      <c r="H31" s="156"/>
      <c r="I31" s="75"/>
      <c r="J31" s="75"/>
      <c r="K31" s="75"/>
      <c r="L31" s="75"/>
      <c r="M31" s="75"/>
      <c r="N31" s="39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4">
      <c r="A32" s="75"/>
      <c r="B32" s="75"/>
      <c r="C32" s="75"/>
      <c r="D32" s="75"/>
      <c r="E32" s="75"/>
      <c r="F32" s="163"/>
      <c r="G32" s="156"/>
      <c r="H32" s="156"/>
      <c r="I32" s="75"/>
      <c r="J32" s="75"/>
      <c r="K32" s="75"/>
      <c r="L32" s="75"/>
      <c r="M32" s="75"/>
      <c r="N32" s="39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4">
      <c r="A33" s="75"/>
      <c r="B33" s="75"/>
      <c r="C33" s="75"/>
      <c r="D33" s="75"/>
      <c r="E33" s="75"/>
      <c r="F33" s="163"/>
      <c r="G33" s="156"/>
      <c r="H33" s="156"/>
      <c r="I33" s="75"/>
      <c r="J33" s="75"/>
      <c r="K33" s="75"/>
      <c r="L33" s="75"/>
      <c r="M33" s="75"/>
      <c r="N33" s="39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4">
      <c r="A34" s="75"/>
      <c r="B34" s="76"/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27"/>
      <c r="N34" s="39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>
      <c r="M35" s="27"/>
      <c r="N35" s="39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>
      <c r="A36" s="25"/>
      <c r="B36" s="25"/>
      <c r="I36"/>
      <c r="M36" s="27"/>
      <c r="N36" s="39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>
      <c r="A37" s="25"/>
      <c r="B37" s="25"/>
      <c r="I37"/>
      <c r="M37" s="27"/>
      <c r="N37" s="39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>
      <c r="A38" s="25"/>
      <c r="B38" s="25"/>
      <c r="I38"/>
      <c r="M38" s="27"/>
      <c r="N38" s="39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>
      <c r="A39" s="25"/>
      <c r="B39" s="25"/>
      <c r="I39"/>
      <c r="M39" s="27"/>
      <c r="N39" s="39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>
      <c r="A40" s="25"/>
      <c r="B40" s="25"/>
      <c r="I40"/>
      <c r="M40" s="27"/>
      <c r="N40" s="39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>
      <c r="A41" s="25"/>
      <c r="B41" s="25"/>
      <c r="I41"/>
      <c r="M41" s="27"/>
      <c r="N41" s="39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>
      <c r="A42" s="25"/>
      <c r="B42" s="25"/>
      <c r="I42"/>
      <c r="M42" s="27"/>
      <c r="N42" s="39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>
      <c r="A43" s="25"/>
      <c r="B43" s="25"/>
      <c r="I43"/>
      <c r="M43" s="27"/>
      <c r="N43" s="39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>
      <c r="A44" s="25"/>
      <c r="B44" s="25"/>
      <c r="I44"/>
      <c r="M44" s="27"/>
      <c r="N44" s="39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>
      <c r="A45" s="25"/>
      <c r="B45" s="25"/>
      <c r="I45"/>
      <c r="M45" s="27"/>
      <c r="N45" s="39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>
      <c r="A46" s="25"/>
      <c r="B46" s="25"/>
      <c r="I46"/>
      <c r="M46" s="27"/>
      <c r="N46" s="39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>
      <c r="A47" s="25"/>
      <c r="B47" s="25"/>
      <c r="I47"/>
      <c r="M47" s="27"/>
      <c r="N47" s="39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>
      <c r="A48" s="25"/>
      <c r="B48" s="25"/>
      <c r="I48"/>
      <c r="M48" s="27"/>
      <c r="N48" s="39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>
      <c r="A49" s="25"/>
      <c r="B49" s="25"/>
      <c r="I49"/>
      <c r="M49" s="27"/>
      <c r="N49" s="39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>
      <c r="A50" s="25"/>
      <c r="B50" s="25"/>
      <c r="I50"/>
      <c r="M50" s="27"/>
      <c r="N50" s="39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>
      <c r="A51" s="25"/>
      <c r="B51" s="25"/>
      <c r="I51"/>
      <c r="M51" s="27"/>
      <c r="N51" s="39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>
      <c r="A52" s="25"/>
      <c r="B52" s="25"/>
      <c r="I52"/>
      <c r="M52" s="27"/>
      <c r="N52" s="39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>
      <c r="A53" s="25"/>
      <c r="B53" s="25"/>
      <c r="I53"/>
      <c r="M53" s="27"/>
      <c r="N53" s="39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>
      <c r="A54" s="25"/>
      <c r="B54" s="25"/>
      <c r="I54"/>
      <c r="M54" s="27"/>
      <c r="N54" s="39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>
      <c r="A55" s="25"/>
      <c r="B55" s="25"/>
      <c r="I55"/>
      <c r="M55" s="27"/>
      <c r="N55" s="39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>
      <c r="A56" s="25"/>
      <c r="B56" s="25"/>
      <c r="I56"/>
      <c r="M56" s="27"/>
      <c r="N56" s="39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>
      <c r="A57" s="25"/>
      <c r="B57" s="25"/>
      <c r="I57"/>
      <c r="M57" s="27"/>
      <c r="N57" s="39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>
      <c r="A58" s="25"/>
      <c r="B58" s="25"/>
      <c r="I58"/>
      <c r="M58" s="27"/>
      <c r="N58" s="39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>
      <c r="A59" s="25"/>
      <c r="B59" s="25"/>
      <c r="I59"/>
      <c r="M59" s="27"/>
      <c r="N59" s="39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>
      <c r="A60" s="25"/>
      <c r="B60" s="25"/>
      <c r="I60"/>
      <c r="M60" s="27"/>
      <c r="N60" s="39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>
      <c r="A61" s="25"/>
      <c r="B61" s="25"/>
      <c r="I61"/>
      <c r="M61" s="27"/>
      <c r="N61" s="39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>
      <c r="A62" s="25"/>
      <c r="B62" s="25"/>
      <c r="I62"/>
      <c r="M62" s="27"/>
      <c r="N62" s="39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>
      <c r="A63" s="25"/>
      <c r="B63" s="25"/>
      <c r="I63"/>
      <c r="M63" s="27"/>
      <c r="N63" s="39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>
      <c r="A64" s="25"/>
      <c r="B64" s="25"/>
      <c r="I64"/>
      <c r="M64" s="27"/>
      <c r="N64" s="39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>
      <c r="A65" s="25"/>
      <c r="B65" s="25"/>
      <c r="I65"/>
      <c r="M65" s="27"/>
      <c r="N65" s="39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>
      <c r="A66" s="25"/>
      <c r="B66" s="25"/>
      <c r="I66"/>
      <c r="M66" s="27"/>
      <c r="N66" s="39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>
      <c r="A67" s="25"/>
      <c r="B67" s="25"/>
      <c r="I67"/>
      <c r="M67" s="27"/>
      <c r="N67" s="39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>
      <c r="A68" s="25"/>
      <c r="B68" s="25"/>
      <c r="I68"/>
      <c r="M68" s="27"/>
      <c r="N68" s="39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>
      <c r="A69" s="25"/>
      <c r="B69" s="25"/>
      <c r="I69"/>
      <c r="M69" s="27"/>
      <c r="N69" s="39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>
      <c r="A70" s="25"/>
      <c r="B70" s="25"/>
      <c r="I70"/>
      <c r="M70" s="27"/>
      <c r="N70" s="39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>
      <c r="A71" s="25"/>
      <c r="B71" s="25"/>
      <c r="I71"/>
      <c r="M71" s="27"/>
      <c r="N71" s="39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>
      <c r="A72" s="25"/>
      <c r="B72" s="25"/>
      <c r="I72"/>
      <c r="M72" s="27"/>
      <c r="N72" s="39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>
      <c r="A73" s="25"/>
      <c r="B73" s="25"/>
      <c r="I73"/>
      <c r="M73" s="27"/>
      <c r="N73" s="39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>
      <c r="A74" s="25"/>
      <c r="B74" s="25"/>
      <c r="I74"/>
      <c r="M74" s="27"/>
      <c r="N74" s="39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>
      <c r="A75" s="25"/>
      <c r="B75" s="25"/>
      <c r="I75"/>
      <c r="M75" s="27"/>
      <c r="N75" s="39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>
      <c r="A76" s="25"/>
      <c r="B76" s="25"/>
      <c r="I76"/>
      <c r="M76" s="27"/>
      <c r="N76" s="39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>
      <c r="A77" s="25"/>
      <c r="B77" s="25"/>
      <c r="I77"/>
      <c r="M77" s="27"/>
      <c r="N77" s="39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>
      <c r="A78" s="25"/>
      <c r="B78" s="25"/>
      <c r="I78"/>
      <c r="M78" s="27"/>
      <c r="N78" s="39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>
      <c r="A79" s="25"/>
      <c r="B79" s="25"/>
      <c r="I79"/>
      <c r="M79" s="27"/>
      <c r="N79" s="39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>
      <c r="A80" s="25"/>
      <c r="B80" s="25"/>
      <c r="I80"/>
      <c r="M80" s="27"/>
      <c r="N80" s="39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>
      <c r="A81" s="25"/>
      <c r="B81" s="25"/>
      <c r="I81"/>
      <c r="M81" s="27"/>
      <c r="N81" s="39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>
      <c r="A82" s="25"/>
      <c r="B82" s="25"/>
      <c r="I82"/>
      <c r="M82" s="27"/>
      <c r="N82" s="39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>
      <c r="A83" s="25"/>
      <c r="B83" s="25"/>
      <c r="I83"/>
      <c r="M83" s="27"/>
      <c r="N83" s="39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>
      <c r="A84" s="25"/>
      <c r="B84" s="25"/>
      <c r="I84"/>
      <c r="M84" s="27"/>
      <c r="N84" s="39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>
      <c r="A85" s="25"/>
      <c r="B85" s="25"/>
      <c r="I85"/>
      <c r="M85" s="27"/>
      <c r="N85" s="39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>
      <c r="A86" s="25"/>
      <c r="B86" s="25"/>
      <c r="I86"/>
      <c r="M86" s="27"/>
      <c r="N86" s="39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>
      <c r="A87" s="25"/>
      <c r="B87" s="25"/>
      <c r="I87"/>
      <c r="M87" s="27"/>
      <c r="N87" s="39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>
      <c r="A88" s="25"/>
      <c r="B88" s="25"/>
      <c r="I88"/>
      <c r="M88" s="27"/>
      <c r="N88" s="39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>
      <c r="A89" s="25"/>
      <c r="B89" s="25"/>
      <c r="I89"/>
      <c r="M89" s="27"/>
      <c r="N89" s="39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>
      <c r="A90" s="25"/>
      <c r="B90" s="25"/>
      <c r="I90"/>
      <c r="M90" s="27"/>
      <c r="N90" s="39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>
      <c r="A91" s="25"/>
      <c r="B91" s="25"/>
      <c r="I91"/>
      <c r="M91" s="27"/>
      <c r="N91" s="39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>
      <c r="A92" s="25"/>
      <c r="B92" s="25"/>
      <c r="I92"/>
      <c r="M92" s="27"/>
      <c r="N92" s="39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>
      <c r="A93" s="25"/>
      <c r="B93" s="25"/>
      <c r="I93"/>
      <c r="M93" s="27"/>
      <c r="N93" s="39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>
      <c r="A94" s="25"/>
      <c r="B94" s="25"/>
      <c r="I94"/>
      <c r="M94" s="41"/>
      <c r="N94"/>
    </row>
    <row r="95" spans="1:24">
      <c r="A95" s="25"/>
      <c r="B95" s="25"/>
      <c r="I95"/>
      <c r="M95" s="41"/>
      <c r="N95"/>
    </row>
    <row r="96" spans="1:24">
      <c r="A96" s="25"/>
      <c r="B96" s="25"/>
      <c r="I96"/>
      <c r="M96" s="41"/>
      <c r="N96"/>
    </row>
    <row r="97" spans="1:14">
      <c r="A97" s="25"/>
      <c r="B97" s="25"/>
      <c r="I97"/>
      <c r="M97" s="41"/>
      <c r="N97"/>
    </row>
    <row r="98" spans="1:14">
      <c r="A98" s="25"/>
      <c r="B98" s="25"/>
      <c r="I98"/>
      <c r="M98" s="41"/>
      <c r="N98"/>
    </row>
    <row r="99" spans="1:14">
      <c r="A99" s="25"/>
      <c r="B99" s="25"/>
      <c r="I99"/>
      <c r="M99" s="41"/>
      <c r="N99"/>
    </row>
    <row r="100" spans="1:14">
      <c r="A100" s="25"/>
      <c r="B100" s="25"/>
      <c r="I100"/>
      <c r="M100" s="41"/>
      <c r="N100"/>
    </row>
    <row r="101" spans="1:14">
      <c r="A101" s="25"/>
      <c r="B101" s="25"/>
      <c r="I101"/>
      <c r="M101" s="41"/>
      <c r="N101"/>
    </row>
    <row r="102" spans="1:14">
      <c r="A102" s="25"/>
      <c r="B102" s="25"/>
      <c r="I102"/>
      <c r="M102" s="41"/>
      <c r="N102"/>
    </row>
    <row r="103" spans="1:14">
      <c r="A103" s="25"/>
      <c r="B103" s="25"/>
      <c r="I103"/>
      <c r="M103" s="41"/>
      <c r="N103"/>
    </row>
    <row r="104" spans="1:14">
      <c r="A104" s="25"/>
      <c r="B104" s="25"/>
      <c r="I104"/>
      <c r="M104" s="41"/>
      <c r="N104"/>
    </row>
  </sheetData>
  <sheetProtection selectLockedCells="1" selectUnlockedCells="1"/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40">
    <tabColor theme="0"/>
    <pageSetUpPr fitToPage="1"/>
  </sheetPr>
  <dimension ref="A1:X104"/>
  <sheetViews>
    <sheetView showZeros="0" zoomScaleNormal="100" workbookViewId="0">
      <selection activeCell="D31" sqref="D31"/>
    </sheetView>
  </sheetViews>
  <sheetFormatPr defaultColWidth="9.08984375" defaultRowHeight="17.5"/>
  <cols>
    <col min="1" max="1" width="29.26953125" style="24" customWidth="1"/>
    <col min="2" max="2" width="8.36328125" style="26" customWidth="1"/>
    <col min="3" max="3" width="6.90625" style="25" customWidth="1"/>
    <col min="4" max="4" width="8.08984375" style="25" customWidth="1"/>
    <col min="5" max="5" width="8.26953125" style="25" customWidth="1"/>
    <col min="6" max="6" width="9.6328125" style="164" customWidth="1"/>
    <col min="7" max="7" width="10.1796875" style="157" customWidth="1"/>
    <col min="8" max="8" width="11.90625" style="157" customWidth="1"/>
    <col min="9" max="9" width="14.453125" style="25" customWidth="1"/>
    <col min="10" max="10" width="6.453125" customWidth="1"/>
    <col min="11" max="11" width="5.7265625" customWidth="1"/>
    <col min="12" max="12" width="10.36328125" customWidth="1"/>
    <col min="13" max="13" width="7.36328125" customWidth="1"/>
    <col min="14" max="14" width="9.26953125" style="41" bestFit="1" customWidth="1"/>
  </cols>
  <sheetData>
    <row r="1" spans="1:24" s="150" customFormat="1" ht="33.5" customHeigh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51"/>
      <c r="N1" s="151"/>
      <c r="O1" s="151"/>
      <c r="P1" s="151"/>
      <c r="Q1" s="151"/>
      <c r="R1" s="151"/>
    </row>
    <row r="2" spans="1:24" s="27" customFormat="1" ht="36" customHeight="1" thickBot="1">
      <c r="A2" s="359" t="s">
        <v>51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N2" s="39"/>
    </row>
    <row r="3" spans="1:24" s="27" customFormat="1" ht="18.5" customHeight="1">
      <c r="A3" s="371" t="s">
        <v>103</v>
      </c>
      <c r="B3" s="371"/>
      <c r="C3" s="371"/>
      <c r="D3" s="371"/>
      <c r="E3" s="371"/>
      <c r="F3" s="371"/>
      <c r="G3" s="371"/>
      <c r="H3" s="371"/>
      <c r="I3" s="371"/>
      <c r="J3" s="152"/>
      <c r="K3" s="374" t="s">
        <v>102</v>
      </c>
      <c r="L3" s="375"/>
      <c r="N3" s="39"/>
    </row>
    <row r="4" spans="1:24" s="27" customFormat="1" ht="21.5" customHeight="1" thickBot="1">
      <c r="A4" s="371"/>
      <c r="B4" s="371"/>
      <c r="C4" s="371"/>
      <c r="D4" s="371"/>
      <c r="E4" s="371"/>
      <c r="F4" s="371"/>
      <c r="G4" s="371"/>
      <c r="H4" s="371"/>
      <c r="I4" s="371"/>
      <c r="K4" s="376">
        <v>5000000</v>
      </c>
      <c r="L4" s="377"/>
      <c r="N4" s="39"/>
    </row>
    <row r="5" spans="1:24" s="27" customFormat="1" ht="27" customHeight="1">
      <c r="A5" s="143" t="s">
        <v>12</v>
      </c>
      <c r="B5" s="144" t="s">
        <v>15</v>
      </c>
      <c r="C5" s="145" t="s">
        <v>17</v>
      </c>
      <c r="D5" s="146" t="s">
        <v>25</v>
      </c>
      <c r="E5" s="34" t="s">
        <v>14</v>
      </c>
      <c r="F5" s="160" t="s">
        <v>111</v>
      </c>
      <c r="G5" s="153" t="s">
        <v>106</v>
      </c>
      <c r="H5" s="153" t="s">
        <v>110</v>
      </c>
      <c r="I5" s="141" t="s">
        <v>107</v>
      </c>
      <c r="J5" s="142"/>
      <c r="K5" s="355" t="s">
        <v>109</v>
      </c>
      <c r="L5" s="356"/>
      <c r="N5" s="39"/>
    </row>
    <row r="6" spans="1:24" s="3" customFormat="1" ht="18" customHeight="1">
      <c r="A6" s="57" t="s">
        <v>73</v>
      </c>
      <c r="B6" s="66">
        <v>34</v>
      </c>
      <c r="C6" s="138">
        <v>37</v>
      </c>
      <c r="D6" s="104"/>
      <c r="E6" s="73">
        <v>1</v>
      </c>
      <c r="F6" s="161">
        <v>12</v>
      </c>
      <c r="G6" s="154">
        <f t="shared" ref="G6:G29" si="0">IF(D6&gt;0,L$12,0)</f>
        <v>0</v>
      </c>
      <c r="H6" s="154">
        <f>IF(B6&gt;0,L6,0)</f>
        <v>1000000</v>
      </c>
      <c r="I6" s="66">
        <f>G6+H6</f>
        <v>1000000</v>
      </c>
      <c r="J6" s="32"/>
      <c r="K6" s="72">
        <v>0.2</v>
      </c>
      <c r="L6" s="159">
        <f t="shared" ref="L6:L29" si="1">$K$4*K6</f>
        <v>1000000</v>
      </c>
      <c r="M6" s="27"/>
      <c r="N6" s="39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3" customFormat="1" ht="18" customHeight="1">
      <c r="A7" s="57" t="s">
        <v>74</v>
      </c>
      <c r="B7" s="5">
        <v>34</v>
      </c>
      <c r="C7" s="30">
        <v>37</v>
      </c>
      <c r="D7" s="31"/>
      <c r="E7" s="74">
        <v>2</v>
      </c>
      <c r="F7" s="161">
        <v>10</v>
      </c>
      <c r="G7" s="154">
        <f t="shared" si="0"/>
        <v>0</v>
      </c>
      <c r="H7" s="154">
        <f>IF(B7&gt;0,L7,0)</f>
        <v>800000</v>
      </c>
      <c r="I7" s="66">
        <f t="shared" ref="I7:I29" si="2">G7+H7</f>
        <v>800000</v>
      </c>
      <c r="J7" s="32"/>
      <c r="K7" s="72">
        <v>0.16</v>
      </c>
      <c r="L7" s="159">
        <f t="shared" si="1"/>
        <v>800000</v>
      </c>
      <c r="M7" s="27"/>
      <c r="N7" s="39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s="3" customFormat="1" ht="18" customHeight="1">
      <c r="A8" s="57" t="s">
        <v>75</v>
      </c>
      <c r="B8" s="29">
        <v>33</v>
      </c>
      <c r="C8" s="5">
        <v>37</v>
      </c>
      <c r="D8" s="31">
        <v>3.37</v>
      </c>
      <c r="E8" s="73">
        <v>3</v>
      </c>
      <c r="F8" s="161">
        <v>8</v>
      </c>
      <c r="G8" s="154">
        <f t="shared" si="0"/>
        <v>300000</v>
      </c>
      <c r="H8" s="154">
        <f>IF(B8&gt;0,L8,0)</f>
        <v>650000</v>
      </c>
      <c r="I8" s="66">
        <f t="shared" si="2"/>
        <v>950000</v>
      </c>
      <c r="J8" s="32"/>
      <c r="K8" s="72">
        <v>0.13</v>
      </c>
      <c r="L8" s="159">
        <f t="shared" si="1"/>
        <v>650000</v>
      </c>
      <c r="M8" s="27"/>
      <c r="N8" s="39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s="3" customFormat="1" ht="18" customHeight="1">
      <c r="A9" s="57" t="s">
        <v>76</v>
      </c>
      <c r="B9" s="29">
        <v>30</v>
      </c>
      <c r="C9" s="5">
        <v>38</v>
      </c>
      <c r="D9" s="5"/>
      <c r="E9" s="74" t="s">
        <v>108</v>
      </c>
      <c r="F9" s="161">
        <v>6</v>
      </c>
      <c r="G9" s="154">
        <f t="shared" si="0"/>
        <v>0</v>
      </c>
      <c r="H9" s="154">
        <v>416667</v>
      </c>
      <c r="I9" s="66">
        <f t="shared" si="2"/>
        <v>416667</v>
      </c>
      <c r="J9" s="32"/>
      <c r="K9" s="72">
        <v>0.1</v>
      </c>
      <c r="L9" s="159">
        <f t="shared" si="1"/>
        <v>500000</v>
      </c>
      <c r="M9" s="27"/>
      <c r="N9" s="39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3" customFormat="1" ht="18" customHeight="1">
      <c r="A10" s="57" t="s">
        <v>77</v>
      </c>
      <c r="B10" s="30">
        <v>30</v>
      </c>
      <c r="C10" s="5">
        <v>38</v>
      </c>
      <c r="D10" s="31"/>
      <c r="E10" s="74" t="s">
        <v>108</v>
      </c>
      <c r="F10" s="161">
        <v>6</v>
      </c>
      <c r="G10" s="154">
        <f t="shared" si="0"/>
        <v>0</v>
      </c>
      <c r="H10" s="154">
        <v>416667</v>
      </c>
      <c r="I10" s="66">
        <f t="shared" si="2"/>
        <v>416667</v>
      </c>
      <c r="J10" s="32"/>
      <c r="K10" s="72">
        <v>0.08</v>
      </c>
      <c r="L10" s="159">
        <f t="shared" si="1"/>
        <v>400000</v>
      </c>
      <c r="M10" s="27"/>
      <c r="N10" s="39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57" t="s">
        <v>78</v>
      </c>
      <c r="B11" s="29">
        <v>30</v>
      </c>
      <c r="C11" s="30">
        <v>39</v>
      </c>
      <c r="D11" s="31"/>
      <c r="E11" s="74" t="s">
        <v>108</v>
      </c>
      <c r="F11" s="161">
        <v>6</v>
      </c>
      <c r="G11" s="154">
        <f t="shared" si="0"/>
        <v>0</v>
      </c>
      <c r="H11" s="154">
        <v>416667</v>
      </c>
      <c r="I11" s="66">
        <f t="shared" si="2"/>
        <v>416667</v>
      </c>
      <c r="J11" s="32"/>
      <c r="K11" s="72">
        <v>7.0000000000000007E-2</v>
      </c>
      <c r="L11" s="159">
        <f t="shared" si="1"/>
        <v>350000.00000000006</v>
      </c>
      <c r="M11" s="27"/>
      <c r="N11" s="39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3" customFormat="1" ht="18" customHeight="1">
      <c r="A12" s="57" t="s">
        <v>79</v>
      </c>
      <c r="B12" s="29">
        <v>29</v>
      </c>
      <c r="C12" s="30">
        <v>41</v>
      </c>
      <c r="D12" s="31"/>
      <c r="E12" s="73">
        <v>7</v>
      </c>
      <c r="F12" s="161">
        <v>4</v>
      </c>
      <c r="G12" s="154">
        <f t="shared" si="0"/>
        <v>0</v>
      </c>
      <c r="H12" s="154">
        <f t="shared" ref="H12:H29" si="3">IF(B12&gt;0,L12,0)</f>
        <v>300000</v>
      </c>
      <c r="I12" s="66">
        <f t="shared" si="2"/>
        <v>300000</v>
      </c>
      <c r="J12" s="32"/>
      <c r="K12" s="72">
        <v>0.06</v>
      </c>
      <c r="L12" s="159">
        <f t="shared" si="1"/>
        <v>300000</v>
      </c>
      <c r="M12" s="27"/>
      <c r="N12" s="39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3" customFormat="1" ht="18" customHeight="1">
      <c r="A13" s="57" t="s">
        <v>80</v>
      </c>
      <c r="B13" s="29">
        <v>28</v>
      </c>
      <c r="C13" s="30">
        <v>35</v>
      </c>
      <c r="D13" s="5"/>
      <c r="E13" s="74">
        <v>8</v>
      </c>
      <c r="F13" s="161">
        <v>3</v>
      </c>
      <c r="G13" s="154">
        <f t="shared" si="0"/>
        <v>0</v>
      </c>
      <c r="H13" s="154">
        <f t="shared" si="3"/>
        <v>250000</v>
      </c>
      <c r="I13" s="66">
        <f t="shared" si="2"/>
        <v>250000</v>
      </c>
      <c r="J13" s="32"/>
      <c r="K13" s="72">
        <v>0.05</v>
      </c>
      <c r="L13" s="159">
        <f t="shared" si="1"/>
        <v>250000</v>
      </c>
      <c r="M13" s="27"/>
      <c r="N13" s="39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3" customFormat="1" ht="18" customHeight="1">
      <c r="A14" s="57" t="s">
        <v>81</v>
      </c>
      <c r="B14" s="30">
        <v>27</v>
      </c>
      <c r="C14" s="30">
        <v>36</v>
      </c>
      <c r="D14" s="31"/>
      <c r="E14" s="73">
        <v>9</v>
      </c>
      <c r="F14" s="161">
        <v>2</v>
      </c>
      <c r="G14" s="154">
        <f t="shared" si="0"/>
        <v>0</v>
      </c>
      <c r="H14" s="154">
        <f t="shared" si="3"/>
        <v>150000</v>
      </c>
      <c r="I14" s="66">
        <f t="shared" si="2"/>
        <v>150000</v>
      </c>
      <c r="J14" s="32"/>
      <c r="K14" s="72">
        <v>0.03</v>
      </c>
      <c r="L14" s="159">
        <f t="shared" si="1"/>
        <v>150000</v>
      </c>
      <c r="M14" s="27"/>
      <c r="N14" s="39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s="3" customFormat="1" ht="18" customHeight="1">
      <c r="A15" s="57" t="s">
        <v>82</v>
      </c>
      <c r="B15" s="29">
        <v>26</v>
      </c>
      <c r="C15" s="5">
        <v>36</v>
      </c>
      <c r="D15" s="31"/>
      <c r="E15" s="74">
        <v>10</v>
      </c>
      <c r="F15" s="161">
        <v>1</v>
      </c>
      <c r="G15" s="154">
        <f t="shared" si="0"/>
        <v>0</v>
      </c>
      <c r="H15" s="154">
        <f t="shared" si="3"/>
        <v>100000</v>
      </c>
      <c r="I15" s="66">
        <f t="shared" si="2"/>
        <v>100000</v>
      </c>
      <c r="J15" s="32"/>
      <c r="K15" s="72">
        <v>0.02</v>
      </c>
      <c r="L15" s="159">
        <f t="shared" si="1"/>
        <v>100000</v>
      </c>
      <c r="M15" s="27"/>
      <c r="N15" s="39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3" customFormat="1" ht="18" customHeight="1">
      <c r="A16" s="57" t="s">
        <v>83</v>
      </c>
      <c r="B16" s="30">
        <v>25</v>
      </c>
      <c r="C16" s="5">
        <v>37</v>
      </c>
      <c r="D16" s="31"/>
      <c r="E16" s="73">
        <v>11</v>
      </c>
      <c r="F16" s="161">
        <v>0</v>
      </c>
      <c r="G16" s="154">
        <f t="shared" si="0"/>
        <v>0</v>
      </c>
      <c r="H16" s="154">
        <f t="shared" si="3"/>
        <v>50000</v>
      </c>
      <c r="I16" s="66">
        <f t="shared" si="2"/>
        <v>50000</v>
      </c>
      <c r="J16" s="32"/>
      <c r="K16" s="72">
        <v>0.01</v>
      </c>
      <c r="L16" s="159">
        <f t="shared" si="1"/>
        <v>50000</v>
      </c>
      <c r="M16" s="27"/>
      <c r="N16" s="39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3" customFormat="1" ht="18" customHeight="1">
      <c r="A17" s="57" t="s">
        <v>84</v>
      </c>
      <c r="B17" s="30">
        <v>23</v>
      </c>
      <c r="C17" s="30">
        <v>37</v>
      </c>
      <c r="D17" s="31"/>
      <c r="E17" s="74">
        <v>12</v>
      </c>
      <c r="F17" s="161">
        <v>0</v>
      </c>
      <c r="G17" s="154">
        <f t="shared" si="0"/>
        <v>0</v>
      </c>
      <c r="H17" s="154">
        <f t="shared" si="3"/>
        <v>50000</v>
      </c>
      <c r="I17" s="66">
        <f t="shared" si="2"/>
        <v>50000</v>
      </c>
      <c r="J17" s="32"/>
      <c r="K17" s="72">
        <v>0.01</v>
      </c>
      <c r="L17" s="159">
        <f t="shared" si="1"/>
        <v>50000</v>
      </c>
      <c r="M17" s="27"/>
      <c r="N17" s="39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3" customFormat="1" ht="18" customHeight="1">
      <c r="A18" s="57" t="s">
        <v>85</v>
      </c>
      <c r="B18" s="113" t="s">
        <v>86</v>
      </c>
      <c r="C18" s="30">
        <v>37</v>
      </c>
      <c r="D18" s="5"/>
      <c r="E18" s="73">
        <v>13</v>
      </c>
      <c r="F18" s="161">
        <v>0</v>
      </c>
      <c r="G18" s="154">
        <f t="shared" si="0"/>
        <v>0</v>
      </c>
      <c r="H18" s="154">
        <f t="shared" si="3"/>
        <v>50000</v>
      </c>
      <c r="I18" s="66">
        <f t="shared" si="2"/>
        <v>50000</v>
      </c>
      <c r="J18" s="32"/>
      <c r="K18" s="72">
        <v>0.01</v>
      </c>
      <c r="L18" s="159">
        <f t="shared" si="1"/>
        <v>50000</v>
      </c>
      <c r="M18" s="27"/>
      <c r="N18" s="39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3" customFormat="1" ht="18" customHeight="1">
      <c r="A19" s="57"/>
      <c r="B19" s="5"/>
      <c r="C19" s="30"/>
      <c r="D19" s="5"/>
      <c r="E19" s="5"/>
      <c r="F19" s="161">
        <f>IF(B19&gt;0,#REF!,0)</f>
        <v>0</v>
      </c>
      <c r="G19" s="154">
        <f t="shared" si="0"/>
        <v>0</v>
      </c>
      <c r="H19" s="154">
        <f t="shared" si="3"/>
        <v>0</v>
      </c>
      <c r="I19" s="66">
        <f t="shared" si="2"/>
        <v>0</v>
      </c>
      <c r="J19" s="32"/>
      <c r="K19" s="72">
        <v>0.01</v>
      </c>
      <c r="L19" s="159">
        <f t="shared" si="1"/>
        <v>50000</v>
      </c>
      <c r="M19" s="27"/>
      <c r="N19" s="39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3" customFormat="1" ht="18" customHeight="1">
      <c r="A20" s="57"/>
      <c r="B20" s="5"/>
      <c r="C20" s="30"/>
      <c r="D20" s="31"/>
      <c r="E20" s="31"/>
      <c r="F20" s="161">
        <f>IF(B20&gt;0,#REF!,0)</f>
        <v>0</v>
      </c>
      <c r="G20" s="154">
        <f t="shared" si="0"/>
        <v>0</v>
      </c>
      <c r="H20" s="154">
        <f t="shared" si="3"/>
        <v>0</v>
      </c>
      <c r="I20" s="66">
        <f t="shared" si="2"/>
        <v>0</v>
      </c>
      <c r="J20" s="32"/>
      <c r="K20" s="72">
        <v>0.01</v>
      </c>
      <c r="L20" s="159">
        <f t="shared" si="1"/>
        <v>50000</v>
      </c>
      <c r="M20" s="27"/>
      <c r="N20" s="39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3" customFormat="1" ht="18" customHeight="1">
      <c r="A21" s="57"/>
      <c r="B21" s="29"/>
      <c r="C21" s="30"/>
      <c r="D21" s="31"/>
      <c r="E21" s="31"/>
      <c r="F21" s="161">
        <f>IF(B21&gt;0,#REF!,0)</f>
        <v>0</v>
      </c>
      <c r="G21" s="154">
        <f t="shared" si="0"/>
        <v>0</v>
      </c>
      <c r="H21" s="154">
        <f t="shared" si="3"/>
        <v>0</v>
      </c>
      <c r="I21" s="66">
        <f t="shared" si="2"/>
        <v>0</v>
      </c>
      <c r="J21" s="32"/>
      <c r="K21" s="72">
        <v>0.01</v>
      </c>
      <c r="L21" s="159">
        <f t="shared" si="1"/>
        <v>50000</v>
      </c>
      <c r="M21" s="27"/>
      <c r="N21" s="39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7" customFormat="1" ht="18" customHeight="1">
      <c r="A22" s="57"/>
      <c r="B22" s="29"/>
      <c r="C22" s="30"/>
      <c r="D22" s="31"/>
      <c r="E22" s="31"/>
      <c r="F22" s="161">
        <f>IF(B22&gt;0,#REF!,0)</f>
        <v>0</v>
      </c>
      <c r="G22" s="154">
        <f t="shared" si="0"/>
        <v>0</v>
      </c>
      <c r="H22" s="154">
        <f t="shared" si="3"/>
        <v>0</v>
      </c>
      <c r="I22" s="66">
        <f t="shared" si="2"/>
        <v>0</v>
      </c>
      <c r="J22" s="32"/>
      <c r="K22" s="72">
        <v>0.01</v>
      </c>
      <c r="L22" s="159">
        <f t="shared" si="1"/>
        <v>50000</v>
      </c>
      <c r="N22" s="39"/>
      <c r="Q22" s="158" t="s">
        <v>105</v>
      </c>
    </row>
    <row r="23" spans="1:24" s="27" customFormat="1" ht="18" customHeight="1">
      <c r="A23" s="57"/>
      <c r="B23" s="29"/>
      <c r="C23" s="30"/>
      <c r="D23" s="31"/>
      <c r="E23" s="31"/>
      <c r="F23" s="161">
        <f>IF(B23&gt;0,#REF!,0)</f>
        <v>0</v>
      </c>
      <c r="G23" s="154">
        <f t="shared" si="0"/>
        <v>0</v>
      </c>
      <c r="H23" s="154">
        <f t="shared" si="3"/>
        <v>0</v>
      </c>
      <c r="I23" s="66">
        <f t="shared" si="2"/>
        <v>0</v>
      </c>
      <c r="J23" s="32"/>
      <c r="K23" s="72">
        <v>0.01</v>
      </c>
      <c r="L23" s="159">
        <f t="shared" si="1"/>
        <v>50000</v>
      </c>
      <c r="N23" s="39"/>
    </row>
    <row r="24" spans="1:24" s="27" customFormat="1" ht="18" customHeight="1">
      <c r="A24" s="57"/>
      <c r="B24" s="30"/>
      <c r="C24" s="30"/>
      <c r="D24" s="5"/>
      <c r="E24" s="5"/>
      <c r="F24" s="161">
        <f>IF(B24&gt;0,#REF!,0)</f>
        <v>0</v>
      </c>
      <c r="G24" s="154">
        <f t="shared" si="0"/>
        <v>0</v>
      </c>
      <c r="H24" s="154">
        <f t="shared" si="3"/>
        <v>0</v>
      </c>
      <c r="I24" s="66">
        <f t="shared" si="2"/>
        <v>0</v>
      </c>
      <c r="J24" s="32"/>
      <c r="K24" s="72">
        <v>0.01</v>
      </c>
      <c r="L24" s="159">
        <f t="shared" si="1"/>
        <v>50000</v>
      </c>
      <c r="N24" s="39"/>
    </row>
    <row r="25" spans="1:24" s="27" customFormat="1" ht="18" customHeight="1">
      <c r="A25" s="57"/>
      <c r="B25" s="29"/>
      <c r="C25" s="30"/>
      <c r="D25" s="5"/>
      <c r="E25" s="5"/>
      <c r="F25" s="161">
        <f>IF(B25&gt;0,#REF!,0)</f>
        <v>0</v>
      </c>
      <c r="G25" s="154">
        <f t="shared" si="0"/>
        <v>0</v>
      </c>
      <c r="H25" s="154">
        <f t="shared" si="3"/>
        <v>0</v>
      </c>
      <c r="I25" s="66">
        <f t="shared" si="2"/>
        <v>0</v>
      </c>
      <c r="J25" s="32"/>
      <c r="K25" s="72">
        <v>0.01</v>
      </c>
      <c r="L25" s="159">
        <f t="shared" si="1"/>
        <v>50000</v>
      </c>
      <c r="N25" s="39"/>
    </row>
    <row r="26" spans="1:24" s="27" customFormat="1" ht="18" customHeight="1">
      <c r="A26" s="57"/>
      <c r="B26" s="29"/>
      <c r="C26" s="30"/>
      <c r="D26" s="5"/>
      <c r="E26" s="5"/>
      <c r="F26" s="161">
        <f>IF(B26&gt;0,#REF!,0)</f>
        <v>0</v>
      </c>
      <c r="G26" s="154">
        <f t="shared" si="0"/>
        <v>0</v>
      </c>
      <c r="H26" s="154">
        <f t="shared" si="3"/>
        <v>0</v>
      </c>
      <c r="I26" s="66">
        <f t="shared" si="2"/>
        <v>0</v>
      </c>
      <c r="J26" s="32"/>
      <c r="K26" s="72">
        <v>0.01</v>
      </c>
      <c r="L26" s="159">
        <f t="shared" si="1"/>
        <v>50000</v>
      </c>
      <c r="N26" s="39"/>
    </row>
    <row r="27" spans="1:24" s="27" customFormat="1" ht="18" customHeight="1">
      <c r="A27" s="57"/>
      <c r="B27" s="5"/>
      <c r="C27" s="30"/>
      <c r="D27" s="5"/>
      <c r="E27" s="5"/>
      <c r="F27" s="161">
        <f>IF(B27&gt;0,#REF!,0)</f>
        <v>0</v>
      </c>
      <c r="G27" s="154">
        <f t="shared" si="0"/>
        <v>0</v>
      </c>
      <c r="H27" s="154">
        <f t="shared" si="3"/>
        <v>0</v>
      </c>
      <c r="I27" s="66">
        <f t="shared" si="2"/>
        <v>0</v>
      </c>
      <c r="J27" s="32"/>
      <c r="K27" s="72">
        <v>0.01</v>
      </c>
      <c r="L27" s="159">
        <f t="shared" si="1"/>
        <v>50000</v>
      </c>
      <c r="N27" s="39"/>
    </row>
    <row r="28" spans="1:24" s="27" customFormat="1" ht="18" customHeight="1">
      <c r="A28" s="57"/>
      <c r="B28" s="29"/>
      <c r="C28" s="30"/>
      <c r="D28" s="5"/>
      <c r="E28" s="5"/>
      <c r="F28" s="161">
        <f>IF(B28&gt;0,#REF!,0)</f>
        <v>0</v>
      </c>
      <c r="G28" s="154">
        <f t="shared" si="0"/>
        <v>0</v>
      </c>
      <c r="H28" s="154">
        <f t="shared" si="3"/>
        <v>0</v>
      </c>
      <c r="I28" s="66">
        <f t="shared" si="2"/>
        <v>0</v>
      </c>
      <c r="J28" s="32"/>
      <c r="K28" s="72">
        <v>0.01</v>
      </c>
      <c r="L28" s="159">
        <f t="shared" si="1"/>
        <v>50000</v>
      </c>
      <c r="N28" s="39"/>
    </row>
    <row r="29" spans="1:24" s="27" customFormat="1" ht="18" customHeight="1">
      <c r="A29" s="57"/>
      <c r="B29" s="29"/>
      <c r="C29" s="30"/>
      <c r="D29" s="5"/>
      <c r="E29" s="5"/>
      <c r="F29" s="161">
        <f>IF(B29&gt;0,#REF!,0)</f>
        <v>0</v>
      </c>
      <c r="G29" s="154">
        <f t="shared" si="0"/>
        <v>0</v>
      </c>
      <c r="H29" s="154">
        <f t="shared" si="3"/>
        <v>0</v>
      </c>
      <c r="I29" s="66">
        <f t="shared" si="2"/>
        <v>0</v>
      </c>
      <c r="J29" s="32"/>
      <c r="K29" s="72">
        <v>0.01</v>
      </c>
      <c r="L29" s="159">
        <f t="shared" si="1"/>
        <v>50000</v>
      </c>
      <c r="N29" s="39"/>
    </row>
    <row r="30" spans="1:24" ht="18" customHeight="1">
      <c r="A30" s="75"/>
      <c r="B30" s="76"/>
      <c r="C30" s="78"/>
      <c r="D30" s="79"/>
      <c r="E30" s="80"/>
      <c r="F30" s="162"/>
      <c r="G30" s="155"/>
      <c r="H30" s="155"/>
      <c r="I30" s="80"/>
      <c r="J30" s="33"/>
      <c r="K30" s="33"/>
      <c r="L30" s="33"/>
      <c r="M30" s="27"/>
      <c r="N30" s="39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4">
      <c r="A31" s="75"/>
      <c r="B31" s="75"/>
      <c r="C31" s="75"/>
      <c r="D31" s="75"/>
      <c r="E31" s="75"/>
      <c r="F31" s="163"/>
      <c r="G31" s="156"/>
      <c r="H31" s="156"/>
      <c r="I31" s="75"/>
      <c r="J31" s="75"/>
      <c r="K31" s="75"/>
      <c r="L31" s="75"/>
      <c r="M31" s="75"/>
      <c r="N31" s="39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4">
      <c r="A32" s="75"/>
      <c r="B32" s="75"/>
      <c r="C32" s="75"/>
      <c r="D32" s="75"/>
      <c r="E32" s="75"/>
      <c r="F32" s="163"/>
      <c r="G32" s="156"/>
      <c r="H32" s="156"/>
      <c r="I32" s="75"/>
      <c r="J32" s="75"/>
      <c r="K32" s="75"/>
      <c r="L32" s="75"/>
      <c r="M32" s="75"/>
      <c r="N32" s="39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4">
      <c r="A33" s="75"/>
      <c r="B33" s="75"/>
      <c r="C33" s="75"/>
      <c r="D33" s="75"/>
      <c r="E33" s="75"/>
      <c r="F33" s="163"/>
      <c r="G33" s="156"/>
      <c r="H33" s="156"/>
      <c r="I33" s="75"/>
      <c r="J33" s="75"/>
      <c r="K33" s="75"/>
      <c r="L33" s="75"/>
      <c r="M33" s="75"/>
      <c r="N33" s="39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4">
      <c r="A34" s="75"/>
      <c r="B34" s="76"/>
      <c r="C34" s="76"/>
      <c r="D34" s="79"/>
      <c r="E34" s="80"/>
      <c r="F34" s="162"/>
      <c r="G34" s="155"/>
      <c r="H34" s="155"/>
      <c r="I34" s="80"/>
      <c r="J34" s="33"/>
      <c r="K34" s="33"/>
      <c r="L34" s="33"/>
      <c r="M34" s="27"/>
      <c r="N34" s="39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>
      <c r="M35" s="27"/>
      <c r="N35" s="39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>
      <c r="A36" s="25"/>
      <c r="B36" s="25"/>
      <c r="I36"/>
      <c r="M36" s="27"/>
      <c r="N36" s="39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>
      <c r="A37" s="25"/>
      <c r="B37" s="25"/>
      <c r="I37"/>
      <c r="M37" s="27"/>
      <c r="N37" s="39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>
      <c r="A38" s="25"/>
      <c r="B38" s="25"/>
      <c r="I38"/>
      <c r="M38" s="27"/>
      <c r="N38" s="39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>
      <c r="A39" s="25"/>
      <c r="B39" s="25"/>
      <c r="I39"/>
      <c r="M39" s="27"/>
      <c r="N39" s="39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>
      <c r="A40" s="25"/>
      <c r="B40" s="25"/>
      <c r="I40"/>
      <c r="M40" s="27"/>
      <c r="N40" s="39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>
      <c r="A41" s="25"/>
      <c r="B41" s="25"/>
      <c r="I41"/>
      <c r="M41" s="27"/>
      <c r="N41" s="39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>
      <c r="A42" s="25"/>
      <c r="B42" s="25"/>
      <c r="I42"/>
      <c r="M42" s="27"/>
      <c r="N42" s="39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>
      <c r="A43" s="25"/>
      <c r="B43" s="25"/>
      <c r="I43"/>
      <c r="M43" s="27"/>
      <c r="N43" s="39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>
      <c r="A44" s="25"/>
      <c r="B44" s="25"/>
      <c r="I44"/>
      <c r="M44" s="27"/>
      <c r="N44" s="39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>
      <c r="A45" s="25"/>
      <c r="B45" s="25"/>
      <c r="I45"/>
      <c r="M45" s="27"/>
      <c r="N45" s="39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>
      <c r="A46" s="25"/>
      <c r="B46" s="25"/>
      <c r="I46"/>
      <c r="M46" s="27"/>
      <c r="N46" s="39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>
      <c r="A47" s="25"/>
      <c r="B47" s="25"/>
      <c r="I47"/>
      <c r="M47" s="27"/>
      <c r="N47" s="39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>
      <c r="A48" s="25"/>
      <c r="B48" s="25"/>
      <c r="I48"/>
      <c r="M48" s="27"/>
      <c r="N48" s="39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>
      <c r="A49" s="25"/>
      <c r="B49" s="25"/>
      <c r="I49"/>
      <c r="M49" s="27"/>
      <c r="N49" s="39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>
      <c r="A50" s="25"/>
      <c r="B50" s="25"/>
      <c r="I50"/>
      <c r="M50" s="27"/>
      <c r="N50" s="39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>
      <c r="A51" s="25"/>
      <c r="B51" s="25"/>
      <c r="I51"/>
      <c r="M51" s="27"/>
      <c r="N51" s="39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>
      <c r="A52" s="25"/>
      <c r="B52" s="25"/>
      <c r="I52"/>
      <c r="M52" s="27"/>
      <c r="N52" s="39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>
      <c r="A53" s="25"/>
      <c r="B53" s="25"/>
      <c r="I53"/>
      <c r="M53" s="27"/>
      <c r="N53" s="39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>
      <c r="A54" s="25"/>
      <c r="B54" s="25"/>
      <c r="I54"/>
      <c r="M54" s="27"/>
      <c r="N54" s="39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>
      <c r="A55" s="25"/>
      <c r="B55" s="25"/>
      <c r="I55"/>
      <c r="M55" s="27"/>
      <c r="N55" s="39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>
      <c r="A56" s="25"/>
      <c r="B56" s="25"/>
      <c r="I56"/>
      <c r="M56" s="27"/>
      <c r="N56" s="39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>
      <c r="A57" s="25"/>
      <c r="B57" s="25"/>
      <c r="I57"/>
      <c r="M57" s="27"/>
      <c r="N57" s="39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>
      <c r="A58" s="25"/>
      <c r="B58" s="25"/>
      <c r="I58"/>
      <c r="M58" s="27"/>
      <c r="N58" s="39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>
      <c r="A59" s="25"/>
      <c r="B59" s="25"/>
      <c r="I59"/>
      <c r="M59" s="27"/>
      <c r="N59" s="39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>
      <c r="A60" s="25"/>
      <c r="B60" s="25"/>
      <c r="I60"/>
      <c r="M60" s="27"/>
      <c r="N60" s="39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>
      <c r="A61" s="25"/>
      <c r="B61" s="25"/>
      <c r="I61"/>
      <c r="M61" s="27"/>
      <c r="N61" s="39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>
      <c r="A62" s="25"/>
      <c r="B62" s="25"/>
      <c r="I62"/>
      <c r="M62" s="27"/>
      <c r="N62" s="39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>
      <c r="A63" s="25"/>
      <c r="B63" s="25"/>
      <c r="I63"/>
      <c r="M63" s="27"/>
      <c r="N63" s="39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>
      <c r="A64" s="25"/>
      <c r="B64" s="25"/>
      <c r="I64"/>
      <c r="M64" s="27"/>
      <c r="N64" s="39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>
      <c r="A65" s="25"/>
      <c r="B65" s="25"/>
      <c r="I65"/>
      <c r="M65" s="27"/>
      <c r="N65" s="39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>
      <c r="A66" s="25"/>
      <c r="B66" s="25"/>
      <c r="I66"/>
      <c r="M66" s="27"/>
      <c r="N66" s="39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>
      <c r="A67" s="25"/>
      <c r="B67" s="25"/>
      <c r="I67"/>
      <c r="M67" s="27"/>
      <c r="N67" s="39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>
      <c r="A68" s="25"/>
      <c r="B68" s="25"/>
      <c r="I68"/>
      <c r="M68" s="27"/>
      <c r="N68" s="39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>
      <c r="A69" s="25"/>
      <c r="B69" s="25"/>
      <c r="I69"/>
      <c r="M69" s="27"/>
      <c r="N69" s="39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>
      <c r="A70" s="25"/>
      <c r="B70" s="25"/>
      <c r="I70"/>
      <c r="M70" s="27"/>
      <c r="N70" s="39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>
      <c r="A71" s="25"/>
      <c r="B71" s="25"/>
      <c r="I71"/>
      <c r="M71" s="27"/>
      <c r="N71" s="39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>
      <c r="A72" s="25"/>
      <c r="B72" s="25"/>
      <c r="I72"/>
      <c r="M72" s="27"/>
      <c r="N72" s="39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>
      <c r="A73" s="25"/>
      <c r="B73" s="25"/>
      <c r="I73"/>
      <c r="M73" s="27"/>
      <c r="N73" s="39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>
      <c r="A74" s="25"/>
      <c r="B74" s="25"/>
      <c r="I74"/>
      <c r="M74" s="27"/>
      <c r="N74" s="39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>
      <c r="A75" s="25"/>
      <c r="B75" s="25"/>
      <c r="I75"/>
      <c r="M75" s="27"/>
      <c r="N75" s="39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>
      <c r="A76" s="25"/>
      <c r="B76" s="25"/>
      <c r="I76"/>
      <c r="M76" s="27"/>
      <c r="N76" s="39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>
      <c r="A77" s="25"/>
      <c r="B77" s="25"/>
      <c r="I77"/>
      <c r="M77" s="27"/>
      <c r="N77" s="39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>
      <c r="A78" s="25"/>
      <c r="B78" s="25"/>
      <c r="I78"/>
      <c r="M78" s="27"/>
      <c r="N78" s="39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>
      <c r="A79" s="25"/>
      <c r="B79" s="25"/>
      <c r="I79"/>
      <c r="M79" s="27"/>
      <c r="N79" s="39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>
      <c r="A80" s="25"/>
      <c r="B80" s="25"/>
      <c r="I80"/>
      <c r="M80" s="27"/>
      <c r="N80" s="39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>
      <c r="A81" s="25"/>
      <c r="B81" s="25"/>
      <c r="I81"/>
      <c r="M81" s="27"/>
      <c r="N81" s="39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>
      <c r="A82" s="25"/>
      <c r="B82" s="25"/>
      <c r="I82"/>
      <c r="M82" s="27"/>
      <c r="N82" s="39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>
      <c r="A83" s="25"/>
      <c r="B83" s="25"/>
      <c r="I83"/>
      <c r="M83" s="27"/>
      <c r="N83" s="39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>
      <c r="A84" s="25"/>
      <c r="B84" s="25"/>
      <c r="I84"/>
      <c r="M84" s="27"/>
      <c r="N84" s="39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>
      <c r="A85" s="25"/>
      <c r="B85" s="25"/>
      <c r="I85"/>
      <c r="M85" s="27"/>
      <c r="N85" s="39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>
      <c r="A86" s="25"/>
      <c r="B86" s="25"/>
      <c r="I86"/>
      <c r="M86" s="27"/>
      <c r="N86" s="39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>
      <c r="A87" s="25"/>
      <c r="B87" s="25"/>
      <c r="I87"/>
      <c r="M87" s="27"/>
      <c r="N87" s="39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>
      <c r="A88" s="25"/>
      <c r="B88" s="25"/>
      <c r="I88"/>
      <c r="M88" s="27"/>
      <c r="N88" s="39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>
      <c r="A89" s="25"/>
      <c r="B89" s="25"/>
      <c r="I89"/>
      <c r="M89" s="27"/>
      <c r="N89" s="39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>
      <c r="A90" s="25"/>
      <c r="B90" s="25"/>
      <c r="I90"/>
      <c r="M90" s="27"/>
      <c r="N90" s="39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>
      <c r="A91" s="25"/>
      <c r="B91" s="25"/>
      <c r="I91"/>
      <c r="M91" s="27"/>
      <c r="N91" s="39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>
      <c r="A92" s="25"/>
      <c r="B92" s="25"/>
      <c r="I92"/>
      <c r="M92" s="27"/>
      <c r="N92" s="39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>
      <c r="A93" s="25"/>
      <c r="B93" s="25"/>
      <c r="I93"/>
      <c r="M93" s="27"/>
      <c r="N93" s="39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>
      <c r="A94" s="25"/>
      <c r="B94" s="25"/>
      <c r="I94"/>
      <c r="M94" s="41"/>
      <c r="N94"/>
    </row>
    <row r="95" spans="1:24">
      <c r="A95" s="25"/>
      <c r="B95" s="25"/>
      <c r="I95"/>
      <c r="M95" s="41"/>
      <c r="N95"/>
    </row>
    <row r="96" spans="1:24">
      <c r="A96" s="25"/>
      <c r="B96" s="25"/>
      <c r="I96"/>
      <c r="M96" s="41"/>
      <c r="N96"/>
    </row>
    <row r="97" spans="1:14">
      <c r="A97" s="25"/>
      <c r="B97" s="25"/>
      <c r="I97"/>
      <c r="M97" s="41"/>
      <c r="N97"/>
    </row>
    <row r="98" spans="1:14">
      <c r="A98" s="25"/>
      <c r="B98" s="25"/>
      <c r="I98"/>
      <c r="M98" s="41"/>
      <c r="N98"/>
    </row>
    <row r="99" spans="1:14">
      <c r="A99" s="25"/>
      <c r="B99" s="25"/>
      <c r="I99"/>
      <c r="M99" s="41"/>
      <c r="N99"/>
    </row>
    <row r="100" spans="1:14">
      <c r="A100" s="25"/>
      <c r="B100" s="25"/>
      <c r="I100"/>
      <c r="M100" s="41"/>
      <c r="N100"/>
    </row>
    <row r="101" spans="1:14">
      <c r="A101" s="25"/>
      <c r="B101" s="25"/>
      <c r="I101"/>
      <c r="M101" s="41"/>
      <c r="N101"/>
    </row>
    <row r="102" spans="1:14">
      <c r="A102" s="25"/>
      <c r="B102" s="25"/>
      <c r="I102"/>
      <c r="M102" s="41"/>
      <c r="N102"/>
    </row>
    <row r="103" spans="1:14">
      <c r="A103" s="25"/>
      <c r="B103" s="25"/>
      <c r="I103"/>
      <c r="M103" s="41"/>
      <c r="N103"/>
    </row>
    <row r="104" spans="1:14">
      <c r="A104" s="25"/>
      <c r="B104" s="25"/>
      <c r="I104"/>
      <c r="M104" s="41"/>
      <c r="N104"/>
    </row>
  </sheetData>
  <sheetProtection selectLockedCells="1" selectUnlockedCells="1"/>
  <sortState xmlns:xlrd2="http://schemas.microsoft.com/office/spreadsheetml/2017/richdata2" ref="A19:A29">
    <sortCondition ref="A19:A29"/>
  </sortState>
  <mergeCells count="6">
    <mergeCell ref="K5:L5"/>
    <mergeCell ref="A1:L1"/>
    <mergeCell ref="A2:L2"/>
    <mergeCell ref="K4:L4"/>
    <mergeCell ref="K3:L3"/>
    <mergeCell ref="A3:I4"/>
  </mergeCells>
  <phoneticPr fontId="17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>
    <tabColor theme="0"/>
  </sheetPr>
  <dimension ref="A1:AQ28"/>
  <sheetViews>
    <sheetView showZeros="0" zoomScale="93" zoomScaleNormal="93" workbookViewId="0">
      <selection activeCell="AQ17" sqref="AQ17"/>
    </sheetView>
  </sheetViews>
  <sheetFormatPr defaultColWidth="9.08984375" defaultRowHeight="15.5"/>
  <cols>
    <col min="1" max="1" width="1.6328125" style="131" customWidth="1"/>
    <col min="2" max="2" width="12.6328125" style="131" customWidth="1"/>
    <col min="3" max="3" width="9" style="194" customWidth="1"/>
    <col min="4" max="37" width="4.7265625" style="194" customWidth="1"/>
    <col min="38" max="38" width="6" style="19" customWidth="1"/>
    <col min="39" max="39" width="5.6328125" style="194" customWidth="1"/>
    <col min="40" max="40" width="4.36328125" style="310" customWidth="1"/>
    <col min="41" max="16384" width="9.08984375" style="6"/>
  </cols>
  <sheetData>
    <row r="1" spans="1:43" ht="25" customHeight="1">
      <c r="C1" s="192" t="s">
        <v>4</v>
      </c>
      <c r="D1" s="192"/>
      <c r="E1" s="192"/>
      <c r="F1" s="192"/>
      <c r="G1" s="192"/>
      <c r="H1" s="192"/>
      <c r="I1" s="285" t="s">
        <v>316</v>
      </c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311"/>
      <c r="AM1" s="192"/>
      <c r="AN1" s="307"/>
    </row>
    <row r="2" spans="1:43" s="11" customFormat="1" ht="74.5" customHeight="1">
      <c r="A2" s="132"/>
      <c r="B2" s="132"/>
      <c r="C2" s="292" t="s">
        <v>319</v>
      </c>
      <c r="D2" s="287">
        <v>45011</v>
      </c>
      <c r="E2" s="287">
        <v>45015</v>
      </c>
      <c r="F2" s="287">
        <v>45022</v>
      </c>
      <c r="G2" s="287">
        <v>45029</v>
      </c>
      <c r="H2" s="287">
        <v>45036</v>
      </c>
      <c r="I2" s="287">
        <v>45043</v>
      </c>
      <c r="J2" s="287">
        <v>45050</v>
      </c>
      <c r="K2" s="287">
        <v>45057</v>
      </c>
      <c r="L2" s="287">
        <v>45064</v>
      </c>
      <c r="M2" s="287">
        <v>45071</v>
      </c>
      <c r="N2" s="287">
        <v>45078</v>
      </c>
      <c r="O2" s="287">
        <v>45085</v>
      </c>
      <c r="P2" s="287">
        <v>45087</v>
      </c>
      <c r="Q2" s="287">
        <v>45092</v>
      </c>
      <c r="R2" s="287">
        <v>45099</v>
      </c>
      <c r="S2" s="287">
        <v>45106</v>
      </c>
      <c r="T2" s="287">
        <v>45113</v>
      </c>
      <c r="U2" s="287">
        <v>45120</v>
      </c>
      <c r="V2" s="287">
        <v>45127</v>
      </c>
      <c r="W2" s="287">
        <v>45134</v>
      </c>
      <c r="X2" s="287">
        <v>45141</v>
      </c>
      <c r="Y2" s="287">
        <v>45148</v>
      </c>
      <c r="Z2" s="287">
        <v>45155</v>
      </c>
      <c r="AA2" s="287">
        <v>45162</v>
      </c>
      <c r="AB2" s="287">
        <v>45164</v>
      </c>
      <c r="AC2" s="287">
        <v>45165</v>
      </c>
      <c r="AD2" s="287">
        <v>45169</v>
      </c>
      <c r="AE2" s="287">
        <v>45176</v>
      </c>
      <c r="AF2" s="287">
        <v>45183</v>
      </c>
      <c r="AG2" s="287">
        <v>45190</v>
      </c>
      <c r="AH2" s="287">
        <v>45197</v>
      </c>
      <c r="AI2" s="287">
        <v>45204</v>
      </c>
      <c r="AJ2" s="287">
        <v>45211</v>
      </c>
      <c r="AK2" s="287">
        <v>45213</v>
      </c>
      <c r="AL2" s="312" t="s">
        <v>347</v>
      </c>
      <c r="AM2" s="304" t="s">
        <v>342</v>
      </c>
      <c r="AN2" s="308" t="s">
        <v>6</v>
      </c>
    </row>
    <row r="3" spans="1:43" ht="15" customHeight="1">
      <c r="A3" s="57" t="s">
        <v>81</v>
      </c>
      <c r="B3" s="167" t="s">
        <v>127</v>
      </c>
      <c r="C3" s="195">
        <f t="shared" ref="C3:C26" si="0">LARGE(D3:AK3,1)+LARGE(D3:AK3,2)+LARGE(D3:AK3,3)+LARGE(D3:AK3,4)+LARGE(D3:AK3,5)+LARGE(D3:AK3,6)+LARGE(D3:AK3,7)+LARGE(D3:AK3,8)+LARGE(D3:AK3,9)+LARGE(D3:AK3,10)+LARGE(D3:AK3,11)+LARGE(D3:AK3,12)+LARGE(D3:AK3,13)+LARGE(D3:AK3,14)+LARGE(D3:AK3,15)+LARGE(D3:AK3,16)+LARGE(D3:AK3,17)+LARGE(D3:AK3,18)</f>
        <v>137</v>
      </c>
      <c r="D3" s="193">
        <f>IFERROR(VLOOKUP($A3,'26-03'!$A$6:$L$29,6,FALSE),0)</f>
        <v>2</v>
      </c>
      <c r="E3" s="193">
        <f>IFERROR(VLOOKUP($A3,'30-03'!$A$6:$L$29,6,FALSE),0)</f>
        <v>5</v>
      </c>
      <c r="F3" s="193">
        <f>IFERROR(VLOOKUP($A3,'06-04'!$A$6:$L$29,6,FALSE),0)</f>
        <v>0</v>
      </c>
      <c r="G3" s="193">
        <f>IFERROR(VLOOKUP($A3,'13-04'!$A$6:$L$29,6,FALSE),0)</f>
        <v>5</v>
      </c>
      <c r="H3" s="193">
        <f>IFERROR(VLOOKUP($A3,'20-04'!$A$6:$L$29,6,FALSE),0)</f>
        <v>0</v>
      </c>
      <c r="I3" s="193">
        <f>IFERROR(VLOOKUP($A3,'27-04'!$A$6:$L$29,6,FALSE),0)</f>
        <v>3.5</v>
      </c>
      <c r="J3" s="193">
        <f>IFERROR(VLOOKUP($A3,'04-05'!$A$6:$L$29,6,FALSE),0)</f>
        <v>10</v>
      </c>
      <c r="K3" s="193">
        <f>IFERROR(VLOOKUP($A3,'11-05'!$A$6:$L$29,6,FALSE),0)</f>
        <v>6</v>
      </c>
      <c r="L3" s="193">
        <f>IFERROR(VLOOKUP($A3,'18-05'!$A$6:$L$29,6,FALSE),0)</f>
        <v>0</v>
      </c>
      <c r="M3" s="193">
        <f>IFERROR(VLOOKUP($A3,'25-05'!$A$6:$L$29,6,FALSE),0)</f>
        <v>10</v>
      </c>
      <c r="N3" s="193">
        <f>IFERROR(VLOOKUP($A3,'01-06'!$A$6:$L$29,6,FALSE),0)</f>
        <v>10</v>
      </c>
      <c r="O3" s="193">
        <f>IFERROR(VLOOKUP($A3,'08-06'!$A$6:$L$29,6,FALSE),0)</f>
        <v>10</v>
      </c>
      <c r="P3" s="193">
        <f>IFERROR(VLOOKUP($A3,'10-06'!$A$6:$L$29,6,FALSE),0)</f>
        <v>5</v>
      </c>
      <c r="Q3" s="193">
        <f>IFERROR(VLOOKUP($A3,'15-06'!$A$6:$L$29,6,FALSE),0)</f>
        <v>6.5</v>
      </c>
      <c r="R3" s="193">
        <f>IFERROR(VLOOKUP($A3,'22-06'!$A$6:$L$29,6,FALSE),0)</f>
        <v>4</v>
      </c>
      <c r="S3" s="193">
        <f>IFERROR(VLOOKUP($A3,'29-06'!$A$6:$L$29,6,FALSE),0)</f>
        <v>3</v>
      </c>
      <c r="T3" s="193" t="s">
        <v>303</v>
      </c>
      <c r="U3" s="193">
        <f>IFERROR(VLOOKUP($A3,'13-07'!$A$6:$L$29,6,FALSE),0)</f>
        <v>4</v>
      </c>
      <c r="V3" s="193">
        <f>IFERROR(VLOOKUP($A3,'20-07'!$A$6:$L$29,6,FALSE),0)</f>
        <v>12</v>
      </c>
      <c r="W3" s="193">
        <f>IFERROR(VLOOKUP($A3,'27-07'!$A$6:$L$29,6,FALSE),0)</f>
        <v>0</v>
      </c>
      <c r="X3" s="193">
        <f>IFERROR(VLOOKUP($A3,'03-08'!$A$6:$L$29,6,FALSE),0)</f>
        <v>7</v>
      </c>
      <c r="Y3" s="193">
        <f>IFERROR(VLOOKUP($A3,'10-08'!$A$6:$L$29,6,FALSE),0)</f>
        <v>0</v>
      </c>
      <c r="Z3" s="193">
        <f>IFERROR(VLOOKUP($A3,'17-08'!$A$6:$L$29,6,FALSE),0)</f>
        <v>5</v>
      </c>
      <c r="AA3" s="193">
        <f>IFERROR(VLOOKUP($A3,'24-08'!$A$6:$L$29,6,FALSE),0)</f>
        <v>12</v>
      </c>
      <c r="AB3" s="193">
        <f>IFERROR(VLOOKUP($A3,'26-08'!$A$6:$L$29,6,FALSE),0)</f>
        <v>0</v>
      </c>
      <c r="AC3" s="193">
        <f>IFERROR(VLOOKUP($A3,'27-08'!$A$6:$L$29,6,FALSE),0)</f>
        <v>0</v>
      </c>
      <c r="AD3" s="193">
        <f>IFERROR(VLOOKUP($A3,'31-08'!$A$6:$L$29,6,FALSE),0)</f>
        <v>12</v>
      </c>
      <c r="AE3" s="193">
        <f>IFERROR(VLOOKUP($A3,'07-09'!$A$6:$L$29,6,FALSE),0)</f>
        <v>7</v>
      </c>
      <c r="AF3" s="193">
        <f>IFERROR(VLOOKUP($A3,'14-09'!$A$6:$L$29,6,FALSE),0)</f>
        <v>0</v>
      </c>
      <c r="AG3" s="193">
        <f>IFERROR(VLOOKUP($A3,'21-09'!$A$6:$L$29,6,FALSE),0)</f>
        <v>6.5</v>
      </c>
      <c r="AH3" s="193">
        <f>IFERROR(VLOOKUP($A3,'28-09'!$A$6:$L$29,6,FALSE),0)</f>
        <v>0</v>
      </c>
      <c r="AI3" s="193">
        <f>IFERROR(VLOOKUP($A3,'05-10'!$A$6:$L$29,6,FALSE),0)</f>
        <v>0.33333333333333331</v>
      </c>
      <c r="AJ3" s="193">
        <f>IFERROR(VLOOKUP($A3,'12-10'!$A$6:$L$29,6,FALSE),0)</f>
        <v>0</v>
      </c>
      <c r="AK3" s="193">
        <f>IFERROR(VLOOKUP($A3,'14-10'!$A$6:$L$29,6,FALSE),0)</f>
        <v>0</v>
      </c>
      <c r="AL3" s="313">
        <f t="shared" ref="AL3:AL26" si="1">COUNTIF(D3:AK3,"&gt;0")</f>
        <v>22</v>
      </c>
      <c r="AM3" s="193">
        <f t="shared" ref="AM3:AM26" si="2">LARGE(D3:AK3,18)</f>
        <v>4</v>
      </c>
      <c r="AN3" s="309">
        <f t="shared" ref="AN3:AN26" si="3">(COUNTIF(D3:AK3,"=12"))+(COUNTIF(D3:AK3,"=24"))</f>
        <v>3</v>
      </c>
    </row>
    <row r="4" spans="1:43" ht="15" customHeight="1">
      <c r="A4" s="57" t="s">
        <v>75</v>
      </c>
      <c r="B4" s="168" t="s">
        <v>123</v>
      </c>
      <c r="C4" s="195">
        <f t="shared" si="0"/>
        <v>131</v>
      </c>
      <c r="D4" s="193">
        <f>IFERROR(VLOOKUP($A4,'26-03'!$A$6:$L$29,6,FALSE),0)</f>
        <v>8</v>
      </c>
      <c r="E4" s="193">
        <f>IFERROR(VLOOKUP($A4,'30-03'!$A$6:$L$29,6,FALSE),0)</f>
        <v>5</v>
      </c>
      <c r="F4" s="193">
        <f>IFERROR(VLOOKUP($A4,'06-04'!$A$6:$L$29,6,FALSE),0)</f>
        <v>12</v>
      </c>
      <c r="G4" s="193">
        <f>IFERROR(VLOOKUP($A4,'13-04'!$A$6:$L$29,6,FALSE),0)</f>
        <v>7.5</v>
      </c>
      <c r="H4" s="193">
        <f>IFERROR(VLOOKUP($A4,'20-04'!$A$6:$L$29,6,FALSE),0)</f>
        <v>0.6</v>
      </c>
      <c r="I4" s="193">
        <f>IFERROR(VLOOKUP($A4,'27-04'!$A$6:$L$29,6,FALSE),0)</f>
        <v>0.33333333333333331</v>
      </c>
      <c r="J4" s="193">
        <f>IFERROR(VLOOKUP($A4,'04-05'!$A$6:$L$29,6,FALSE),0)</f>
        <v>2</v>
      </c>
      <c r="K4" s="193">
        <f>IFERROR(VLOOKUP($A4,'11-05'!$A$6:$L$29,6,FALSE),0)</f>
        <v>2</v>
      </c>
      <c r="L4" s="193">
        <f>IFERROR(VLOOKUP($A4,'18-05'!$A$6:$L$29,6,FALSE),0)</f>
        <v>4</v>
      </c>
      <c r="M4" s="193">
        <f>IFERROR(VLOOKUP($A4,'25-05'!$A$6:$L$29,6,FALSE),0)</f>
        <v>2</v>
      </c>
      <c r="N4" s="193">
        <f>IFERROR(VLOOKUP($A4,'01-06'!$A$6:$L$29,6,FALSE),0)</f>
        <v>12</v>
      </c>
      <c r="O4" s="193">
        <f>IFERROR(VLOOKUP($A4,'08-06'!$A$6:$L$29,6,FALSE),0)</f>
        <v>0</v>
      </c>
      <c r="P4" s="193">
        <f>IFERROR(VLOOKUP($A4,'10-06'!$A$6:$L$29,6,FALSE),0)</f>
        <v>1</v>
      </c>
      <c r="Q4" s="193">
        <f>IFERROR(VLOOKUP($A4,'15-06'!$A$6:$L$29,6,FALSE),0)</f>
        <v>0.33333333333333331</v>
      </c>
      <c r="R4" s="193">
        <f>IFERROR(VLOOKUP($A4,'22-06'!$A$6:$L$29,6,FALSE),0)</f>
        <v>0</v>
      </c>
      <c r="S4" s="193">
        <f>IFERROR(VLOOKUP($A4,'29-06'!$A$6:$L$29,6,FALSE),0)</f>
        <v>0.75</v>
      </c>
      <c r="T4" s="193">
        <f>IFERROR(VLOOKUP($A4,'06-07'!$A$6:$L$29,6,FALSE),0)</f>
        <v>4</v>
      </c>
      <c r="U4" s="193">
        <f>IFERROR(VLOOKUP($A4,'13-07'!$A$6:$L$29,6,FALSE),0)</f>
        <v>12</v>
      </c>
      <c r="V4" s="193">
        <f>IFERROR(VLOOKUP($A4,'20-07'!$A$6:$L$29,6,FALSE),0)</f>
        <v>0</v>
      </c>
      <c r="W4" s="193">
        <f>IFERROR(VLOOKUP($A4,'27-07'!$A$6:$L$29,6,FALSE),0)</f>
        <v>0</v>
      </c>
      <c r="X4" s="193">
        <f>IFERROR(VLOOKUP($A4,'03-08'!$A$6:$L$29,6,FALSE),0)</f>
        <v>10</v>
      </c>
      <c r="Y4" s="193">
        <f>IFERROR(VLOOKUP($A4,'10-08'!$A$6:$L$29,6,FALSE),0)</f>
        <v>8</v>
      </c>
      <c r="Z4" s="193">
        <f>IFERROR(VLOOKUP($A4,'17-08'!$A$6:$L$29,6,FALSE),0)</f>
        <v>9</v>
      </c>
      <c r="AA4" s="193">
        <f>IFERROR(VLOOKUP($A4,'24-08'!$A$6:$L$29,6,FALSE),0)</f>
        <v>6.5</v>
      </c>
      <c r="AB4" s="193">
        <f>IFERROR(VLOOKUP($A4,'26-08'!$A$6:$L$29,6,FALSE),0)</f>
        <v>0</v>
      </c>
      <c r="AC4" s="193">
        <f>IFERROR(VLOOKUP($A4,'27-08'!$A$6:$L$29,6,FALSE),0)</f>
        <v>5</v>
      </c>
      <c r="AD4" s="193">
        <f>IFERROR(VLOOKUP($A4,'31-08'!$A$6:$L$29,6,FALSE),0)</f>
        <v>12</v>
      </c>
      <c r="AE4" s="193">
        <f>IFERROR(VLOOKUP($A4,'07-09'!$A$6:$L$29,6,FALSE),0)</f>
        <v>0</v>
      </c>
      <c r="AF4" s="193">
        <f>IFERROR(VLOOKUP($A4,'14-09'!$A$6:$L$29,6,FALSE),0)</f>
        <v>2</v>
      </c>
      <c r="AG4" s="193">
        <f>IFERROR(VLOOKUP($A4,'21-09'!$A$6:$L$29,6,FALSE),0)</f>
        <v>6.5</v>
      </c>
      <c r="AH4" s="193">
        <f>IFERROR(VLOOKUP($A4,'28-09'!$A$6:$L$29,6,FALSE),0)</f>
        <v>2</v>
      </c>
      <c r="AI4" s="193">
        <f>IFERROR(VLOOKUP($A4,'05-10'!$A$6:$L$29,6,FALSE),0)</f>
        <v>5.5</v>
      </c>
      <c r="AJ4" s="193">
        <f>IFERROR(VLOOKUP($A4,'12-10'!$A$6:$L$29,6,FALSE),0)</f>
        <v>2</v>
      </c>
      <c r="AK4" s="193">
        <f>IFERROR(VLOOKUP($A4,'14-10'!$A$6:$L$29,6,FALSE),0)</f>
        <v>1</v>
      </c>
      <c r="AL4" s="313">
        <f t="shared" si="1"/>
        <v>28</v>
      </c>
      <c r="AM4" s="193">
        <f t="shared" si="2"/>
        <v>2</v>
      </c>
      <c r="AN4" s="309">
        <f t="shared" si="3"/>
        <v>4</v>
      </c>
    </row>
    <row r="5" spans="1:43" ht="15" customHeight="1">
      <c r="A5" s="57" t="s">
        <v>74</v>
      </c>
      <c r="B5" s="169" t="s">
        <v>122</v>
      </c>
      <c r="C5" s="195">
        <f t="shared" si="0"/>
        <v>121</v>
      </c>
      <c r="D5" s="193">
        <f>IFERROR(VLOOKUP($A5,'26-03'!$A$6:$L$29,6,FALSE),0)</f>
        <v>10</v>
      </c>
      <c r="E5" s="193">
        <f>IFERROR(VLOOKUP($A5,'30-03'!$A$6:$L$29,6,FALSE),0)</f>
        <v>5</v>
      </c>
      <c r="F5" s="193">
        <f>IFERROR(VLOOKUP($A5,'06-04'!$A$6:$L$29,6,FALSE),0)</f>
        <v>7.5</v>
      </c>
      <c r="G5" s="193">
        <f>IFERROR(VLOOKUP($A5,'13-04'!$A$6:$L$29,6,FALSE),0)</f>
        <v>0</v>
      </c>
      <c r="H5" s="193">
        <f>IFERROR(VLOOKUP($A5,'20-04'!$A$6:$L$29,6,FALSE),0)</f>
        <v>0</v>
      </c>
      <c r="I5" s="193">
        <f>IFERROR(VLOOKUP($A5,'27-04'!$A$6:$L$29,6,FALSE),0)</f>
        <v>0</v>
      </c>
      <c r="J5" s="193">
        <f>IFERROR(VLOOKUP($A5,'04-05'!$A$6:$L$29,6,FALSE),0)</f>
        <v>0</v>
      </c>
      <c r="K5" s="193">
        <f>IFERROR(VLOOKUP($A5,'11-05'!$A$6:$L$29,6,FALSE),0)</f>
        <v>0</v>
      </c>
      <c r="L5" s="193">
        <f>IFERROR(VLOOKUP($A5,'18-05'!$A$6:$L$29,6,FALSE),0)</f>
        <v>7.5</v>
      </c>
      <c r="M5" s="193">
        <f>IFERROR(VLOOKUP($A5,'25-05'!$A$6:$L$29,6,FALSE),0)</f>
        <v>6</v>
      </c>
      <c r="N5" s="193">
        <f>IFERROR(VLOOKUP($A5,'01-06'!$A$6:$L$29,6,FALSE),0)</f>
        <v>0</v>
      </c>
      <c r="O5" s="193">
        <f>IFERROR(VLOOKUP($A5,'08-06'!$A$6:$L$29,6,FALSE),0)</f>
        <v>7</v>
      </c>
      <c r="P5" s="193">
        <f>IFERROR(VLOOKUP($A5,'10-06'!$A$6:$L$29,6,FALSE),0)</f>
        <v>5</v>
      </c>
      <c r="Q5" s="193">
        <f>IFERROR(VLOOKUP($A5,'15-06'!$A$6:$L$29,6,FALSE),0)</f>
        <v>0</v>
      </c>
      <c r="R5" s="193">
        <f>IFERROR(VLOOKUP($A5,'22-06'!$A$6:$L$29,6,FALSE),0)</f>
        <v>0</v>
      </c>
      <c r="S5" s="193">
        <f>IFERROR(VLOOKUP($A5,'29-06'!$A$6:$L$29,6,FALSE),0)</f>
        <v>0</v>
      </c>
      <c r="T5" s="193">
        <f>IFERROR(VLOOKUP($A5,'06-07'!$A$6:$L$29,6,FALSE),0)</f>
        <v>0</v>
      </c>
      <c r="U5" s="193">
        <f>IFERROR(VLOOKUP($A5,'13-07'!$A$6:$L$29,6,FALSE),0)</f>
        <v>4</v>
      </c>
      <c r="V5" s="193">
        <f>IFERROR(VLOOKUP($A5,'20-07'!$A$6:$L$29,6,FALSE),0)</f>
        <v>0</v>
      </c>
      <c r="W5" s="193">
        <f>IFERROR(VLOOKUP($A5,'27-07'!$A$6:$L$29,6,FALSE),0)</f>
        <v>12</v>
      </c>
      <c r="X5" s="193">
        <f>IFERROR(VLOOKUP($A5,'03-08'!$A$6:$L$29,6,FALSE),0)</f>
        <v>3.5</v>
      </c>
      <c r="Y5" s="193">
        <f>IFERROR(VLOOKUP($A5,'10-08'!$A$6:$L$29,6,FALSE),0)</f>
        <v>4.5</v>
      </c>
      <c r="Z5" s="193">
        <f>IFERROR(VLOOKUP($A5,'17-08'!$A$6:$L$29,6,FALSE),0)</f>
        <v>3</v>
      </c>
      <c r="AA5" s="193">
        <f>IFERROR(VLOOKUP($A5,'24-08'!$A$6:$L$29,6,FALSE),0)</f>
        <v>1.5</v>
      </c>
      <c r="AB5" s="193">
        <f>IFERROR(VLOOKUP($A5,'26-08'!$A$6:$L$29,6,FALSE),0)</f>
        <v>10</v>
      </c>
      <c r="AC5" s="193">
        <f>IFERROR(VLOOKUP($A5,'27-08'!$A$6:$L$29,6,FALSE),0)</f>
        <v>6.5</v>
      </c>
      <c r="AD5" s="193">
        <f>IFERROR(VLOOKUP($A5,'31-08'!$A$6:$L$29,6,FALSE),0)</f>
        <v>12</v>
      </c>
      <c r="AE5" s="193">
        <f>IFERROR(VLOOKUP($A5,'07-09'!$A$6:$L$29,6,FALSE),0)</f>
        <v>12</v>
      </c>
      <c r="AF5" s="193">
        <f>IFERROR(VLOOKUP($A5,'14-09'!$A$6:$L$29,6,FALSE),0)</f>
        <v>0</v>
      </c>
      <c r="AG5" s="193">
        <f>IFERROR(VLOOKUP($A5,'21-09'!$A$6:$L$29,6,FALSE),0)</f>
        <v>0</v>
      </c>
      <c r="AH5" s="193">
        <f>IFERROR(VLOOKUP($A5,'28-09'!$A$6:$L$29,6,FALSE),0)</f>
        <v>0</v>
      </c>
      <c r="AI5" s="193">
        <f>IFERROR(VLOOKUP($A5,'05-10'!$A$6:$L$29,6,FALSE),0)</f>
        <v>4</v>
      </c>
      <c r="AJ5" s="193">
        <f>IFERROR(VLOOKUP($A5,'12-10'!$A$6:$L$29,6,FALSE),0)</f>
        <v>0</v>
      </c>
      <c r="AK5" s="193">
        <f>IFERROR(VLOOKUP($A5,'14-10'!$A$6:$L$29,6,FALSE),0)</f>
        <v>0</v>
      </c>
      <c r="AL5" s="313">
        <f t="shared" si="1"/>
        <v>18</v>
      </c>
      <c r="AM5" s="193">
        <f t="shared" si="2"/>
        <v>1.5</v>
      </c>
      <c r="AN5" s="309">
        <f t="shared" si="3"/>
        <v>3</v>
      </c>
      <c r="AQ5" s="6" t="s">
        <v>171</v>
      </c>
    </row>
    <row r="6" spans="1:43" ht="15" customHeight="1">
      <c r="A6" s="57" t="s">
        <v>79</v>
      </c>
      <c r="B6" s="170" t="s">
        <v>129</v>
      </c>
      <c r="C6" s="195">
        <f t="shared" si="0"/>
        <v>118</v>
      </c>
      <c r="D6" s="193">
        <f>IFERROR(VLOOKUP($A6,'26-03'!$A$6:$L$29,6,FALSE),0)</f>
        <v>4</v>
      </c>
      <c r="E6" s="193">
        <f>IFERROR(VLOOKUP($A6,'30-03'!$A$6:$L$29,6,FALSE),0)</f>
        <v>0.5</v>
      </c>
      <c r="F6" s="193">
        <f>IFERROR(VLOOKUP($A6,'06-04'!$A$6:$L$29,6,FALSE),0)</f>
        <v>4.5</v>
      </c>
      <c r="G6" s="193">
        <f>IFERROR(VLOOKUP($A6,'13-04'!$A$6:$L$29,6,FALSE),0)</f>
        <v>3.5</v>
      </c>
      <c r="H6" s="193">
        <f>IFERROR(VLOOKUP($A6,'20-04'!$A$6:$L$29,6,FALSE),0)</f>
        <v>0</v>
      </c>
      <c r="I6" s="193">
        <f>IFERROR(VLOOKUP($A6,'27-04'!$A$6:$L$29,6,FALSE),0)</f>
        <v>10</v>
      </c>
      <c r="J6" s="193">
        <f>IFERROR(VLOOKUP($A6,'04-05'!$A$6:$L$29,6,FALSE),0)</f>
        <v>4.5</v>
      </c>
      <c r="K6" s="193">
        <f>IFERROR(VLOOKUP($A6,'11-05'!$A$6:$L$29,6,FALSE),0)</f>
        <v>6</v>
      </c>
      <c r="L6" s="193">
        <f>IFERROR(VLOOKUP($A6,'18-05'!$A$6:$L$29,6,FALSE),0)</f>
        <v>4</v>
      </c>
      <c r="M6" s="193">
        <f>IFERROR(VLOOKUP($A6,'25-05'!$A$6:$L$29,6,FALSE),0)</f>
        <v>0</v>
      </c>
      <c r="N6" s="193">
        <f>IFERROR(VLOOKUP($A6,'01-06'!$A$6:$L$29,6,FALSE),0)</f>
        <v>0</v>
      </c>
      <c r="O6" s="193">
        <f>IFERROR(VLOOKUP($A6,'08-06'!$A$6:$L$29,6,FALSE),0)</f>
        <v>4</v>
      </c>
      <c r="P6" s="193">
        <f>IFERROR(VLOOKUP($A6,'10-06'!$A$6:$L$29,6,FALSE),0)</f>
        <v>0</v>
      </c>
      <c r="Q6" s="193">
        <f>IFERROR(VLOOKUP($A6,'15-06'!$A$6:$L$29,6,FALSE),0)</f>
        <v>0.33333333333333331</v>
      </c>
      <c r="R6" s="193">
        <f>IFERROR(VLOOKUP($A6,'22-06'!$A$6:$L$29,6,FALSE),0)</f>
        <v>7.5</v>
      </c>
      <c r="S6" s="193">
        <f>IFERROR(VLOOKUP($A6,'29-06'!$A$6:$L$29,6,FALSE),0)</f>
        <v>5.5</v>
      </c>
      <c r="T6" s="193">
        <f>IFERROR(VLOOKUP($A6,'06-07'!$A$6:$L$29,6,FALSE),0)</f>
        <v>0</v>
      </c>
      <c r="U6" s="193">
        <f>IFERROR(VLOOKUP($A6,'13-07'!$A$6:$L$29,6,FALSE),0)</f>
        <v>0</v>
      </c>
      <c r="V6" s="193">
        <f>IFERROR(VLOOKUP($A6,'20-07'!$A$6:$L$29,6,FALSE),0)</f>
        <v>7.5</v>
      </c>
      <c r="W6" s="193">
        <f>IFERROR(VLOOKUP($A6,'27-07'!$A$6:$L$29,6,FALSE),0)</f>
        <v>0</v>
      </c>
      <c r="X6" s="193">
        <f>IFERROR(VLOOKUP($A6,'03-08'!$A$6:$L$29,6,FALSE),0)</f>
        <v>7</v>
      </c>
      <c r="Y6" s="193">
        <f>IFERROR(VLOOKUP($A6,'10-08'!$A$6:$L$29,6,FALSE),0)</f>
        <v>7</v>
      </c>
      <c r="Z6" s="193">
        <f>IFERROR(VLOOKUP($A6,'17-08'!$A$6:$L$29,6,FALSE),0)</f>
        <v>0</v>
      </c>
      <c r="AA6" s="193">
        <f>IFERROR(VLOOKUP($A6,'24-08'!$A$6:$L$29,6,FALSE),0)</f>
        <v>1.5</v>
      </c>
      <c r="AB6" s="193">
        <f>IFERROR(VLOOKUP($A6,'26-08'!$A$6:$L$29,6,FALSE),0)</f>
        <v>5</v>
      </c>
      <c r="AC6" s="193">
        <f>IFERROR(VLOOKUP($A6,'27-08'!$A$6:$L$29,6,FALSE),0)</f>
        <v>3</v>
      </c>
      <c r="AD6" s="193">
        <f>IFERROR(VLOOKUP($A6,'31-08'!$A$6:$L$29,6,FALSE),0)</f>
        <v>6</v>
      </c>
      <c r="AE6" s="193">
        <f>IFERROR(VLOOKUP($A6,'07-09'!$A$6:$L$29,6,FALSE),0)</f>
        <v>0</v>
      </c>
      <c r="AF6" s="193">
        <f>IFERROR(VLOOKUP($A6,'14-09'!$A$6:$L$29,6,FALSE),0)</f>
        <v>12</v>
      </c>
      <c r="AG6" s="193">
        <f>IFERROR(VLOOKUP($A6,'21-09'!$A$6:$L$29,6,FALSE),0)</f>
        <v>0</v>
      </c>
      <c r="AH6" s="193">
        <f>IFERROR(VLOOKUP($A6,'28-09'!$A$6:$L$29,6,FALSE),0)</f>
        <v>2</v>
      </c>
      <c r="AI6" s="193">
        <f>IFERROR(VLOOKUP($A6,'05-10'!$A$6:$L$29,6,FALSE),0)</f>
        <v>0</v>
      </c>
      <c r="AJ6" s="193">
        <f>IFERROR(VLOOKUP($A6,'12-10'!$A$6:$L$29,6,FALSE),0)</f>
        <v>10</v>
      </c>
      <c r="AK6" s="193">
        <f>IFERROR(VLOOKUP($A6,'14-10'!$A$6:$L$29,6,FALSE),0)</f>
        <v>10</v>
      </c>
      <c r="AL6" s="313">
        <f t="shared" si="1"/>
        <v>23</v>
      </c>
      <c r="AM6" s="193">
        <f t="shared" si="2"/>
        <v>3.5</v>
      </c>
      <c r="AN6" s="309">
        <f t="shared" si="3"/>
        <v>1</v>
      </c>
    </row>
    <row r="7" spans="1:43" ht="15" customHeight="1">
      <c r="A7" s="57" t="s">
        <v>93</v>
      </c>
      <c r="B7" s="170" t="s">
        <v>126</v>
      </c>
      <c r="C7" s="195">
        <f t="shared" si="0"/>
        <v>117.33333333333333</v>
      </c>
      <c r="D7" s="193">
        <f>IFERROR(VLOOKUP($A7,'26-03'!$A$6:$L$29,6,FALSE),0)</f>
        <v>0</v>
      </c>
      <c r="E7" s="193">
        <f>IFERROR(VLOOKUP($A7,'30-03'!$A$6:$L$29,6,FALSE),0)</f>
        <v>8</v>
      </c>
      <c r="F7" s="193">
        <f>IFERROR(VLOOKUP($A7,'06-04'!$A$6:$L$29,6,FALSE),0)</f>
        <v>0</v>
      </c>
      <c r="G7" s="193">
        <f>IFERROR(VLOOKUP($A7,'13-04'!$A$6:$L$29,6,FALSE),0)</f>
        <v>0</v>
      </c>
      <c r="H7" s="193">
        <f>IFERROR(VLOOKUP($A7,'20-04'!$A$6:$L$29,6,FALSE),0)</f>
        <v>7</v>
      </c>
      <c r="I7" s="193">
        <f>IFERROR(VLOOKUP($A7,'27-04'!$A$6:$L$29,6,FALSE),0)</f>
        <v>0.33333333333333331</v>
      </c>
      <c r="J7" s="193">
        <f>IFERROR(VLOOKUP($A7,'04-05'!$A$6:$L$29,6,FALSE),0)</f>
        <v>12</v>
      </c>
      <c r="K7" s="193">
        <f>IFERROR(VLOOKUP($A7,'11-05'!$A$6:$L$29,6,FALSE),0)</f>
        <v>0</v>
      </c>
      <c r="L7" s="193">
        <f>IFERROR(VLOOKUP($A7,'18-05'!$A$6:$L$29,6,FALSE),0)</f>
        <v>0</v>
      </c>
      <c r="M7" s="193">
        <f>IFERROR(VLOOKUP($A7,'25-05'!$A$6:$L$29,6,FALSE),0)</f>
        <v>0</v>
      </c>
      <c r="N7" s="193">
        <f>IFERROR(VLOOKUP($A7,'01-06'!$A$6:$L$29,6,FALSE),0)</f>
        <v>0</v>
      </c>
      <c r="O7" s="193">
        <f>IFERROR(VLOOKUP($A7,'08-06'!$A$6:$L$29,6,FALSE),0)</f>
        <v>0</v>
      </c>
      <c r="P7" s="193">
        <f>IFERROR(VLOOKUP($A7,'10-06'!$A$6:$L$29,6,FALSE),0)</f>
        <v>5</v>
      </c>
      <c r="Q7" s="193">
        <f>IFERROR(VLOOKUP($A7,'15-06'!$A$6:$L$29,6,FALSE),0)</f>
        <v>0</v>
      </c>
      <c r="R7" s="193">
        <f>IFERROR(VLOOKUP($A7,'22-06'!$A$6:$L$29,6,FALSE),0)</f>
        <v>0</v>
      </c>
      <c r="S7" s="193">
        <f>IFERROR(VLOOKUP($A7,'29-06'!$A$6:$L$29,6,FALSE),0)</f>
        <v>0</v>
      </c>
      <c r="T7" s="193">
        <f>IFERROR(VLOOKUP($A7,'06-07'!$A$6:$L$29,6,FALSE),0)</f>
        <v>12</v>
      </c>
      <c r="U7" s="193">
        <f>IFERROR(VLOOKUP($A7,'13-07'!$A$6:$L$29,6,FALSE),0)</f>
        <v>0</v>
      </c>
      <c r="V7" s="193">
        <f>IFERROR(VLOOKUP($A7,'20-07'!$A$6:$L$29,6,FALSE),0)</f>
        <v>0</v>
      </c>
      <c r="W7" s="193">
        <f>IFERROR(VLOOKUP($A7,'27-07'!$A$6:$L$29,6,FALSE),0)</f>
        <v>0</v>
      </c>
      <c r="X7" s="193">
        <f>IFERROR(VLOOKUP($A7,'03-08'!$A$6:$L$29,6,FALSE),0)</f>
        <v>12</v>
      </c>
      <c r="Y7" s="193">
        <f>IFERROR(VLOOKUP($A7,'10-08'!$A$6:$L$29,6,FALSE),0)</f>
        <v>0</v>
      </c>
      <c r="Z7" s="193">
        <f>IFERROR(VLOOKUP($A7,'17-08'!$A$6:$L$29,6,FALSE),0)</f>
        <v>0</v>
      </c>
      <c r="AA7" s="193">
        <f>IFERROR(VLOOKUP($A7,'24-08'!$A$6:$L$29,6,FALSE),0)</f>
        <v>0</v>
      </c>
      <c r="AB7" s="193">
        <f>IFERROR(VLOOKUP($A7,'26-08'!$A$6:$L$29,6,FALSE),0)</f>
        <v>7</v>
      </c>
      <c r="AC7" s="193">
        <f>IFERROR(VLOOKUP($A7,'27-08'!$A$6:$L$29,6,FALSE),0)</f>
        <v>9</v>
      </c>
      <c r="AD7" s="193">
        <f>IFERROR(VLOOKUP($A7,'31-08'!$A$6:$L$29,6,FALSE),0)</f>
        <v>0</v>
      </c>
      <c r="AE7" s="193">
        <f>IFERROR(VLOOKUP($A7,'07-09'!$A$6:$L$29,6,FALSE),0)</f>
        <v>10</v>
      </c>
      <c r="AF7" s="193">
        <f>IFERROR(VLOOKUP($A7,'14-09'!$A$6:$L$29,6,FALSE),0)</f>
        <v>0</v>
      </c>
      <c r="AG7" s="193">
        <f>IFERROR(VLOOKUP($A7,'21-09'!$A$6:$L$29,6,FALSE),0)</f>
        <v>0</v>
      </c>
      <c r="AH7" s="193">
        <f>IFERROR(VLOOKUP($A7,'28-09'!$A$6:$L$29,6,FALSE),0)</f>
        <v>5.5</v>
      </c>
      <c r="AI7" s="193">
        <f>IFERROR(VLOOKUP($A7,'05-10'!$A$6:$L$29,6,FALSE),0)</f>
        <v>5.5</v>
      </c>
      <c r="AJ7" s="193">
        <f>IFERROR(VLOOKUP($A7,'12-10'!$A$6:$L$29,6,FALSE),0)</f>
        <v>0</v>
      </c>
      <c r="AK7" s="193">
        <f>IFERROR(VLOOKUP($A7,'14-10'!$A$6:$L$29,6,FALSE),0)</f>
        <v>24</v>
      </c>
      <c r="AL7" s="313">
        <f t="shared" si="1"/>
        <v>13</v>
      </c>
      <c r="AM7" s="193">
        <f t="shared" si="2"/>
        <v>0</v>
      </c>
      <c r="AN7" s="309">
        <f t="shared" si="3"/>
        <v>4</v>
      </c>
    </row>
    <row r="8" spans="1:43" ht="15" customHeight="1">
      <c r="A8" s="57" t="s">
        <v>82</v>
      </c>
      <c r="B8" s="170" t="s">
        <v>125</v>
      </c>
      <c r="C8" s="195">
        <f t="shared" si="0"/>
        <v>111.5</v>
      </c>
      <c r="D8" s="193">
        <f>IFERROR(VLOOKUP($A8,'26-03'!$A$6:$L$29,6,FALSE),0)</f>
        <v>1</v>
      </c>
      <c r="E8" s="193">
        <f>IFERROR(VLOOKUP($A8,'30-03'!$A$6:$L$29,6,FALSE),0)</f>
        <v>10</v>
      </c>
      <c r="F8" s="193">
        <f>IFERROR(VLOOKUP($A8,'06-04'!$A$6:$L$29,6,FALSE),0)</f>
        <v>0</v>
      </c>
      <c r="G8" s="193">
        <f>IFERROR(VLOOKUP($A8,'13-04'!$A$6:$L$29,6,FALSE),0)</f>
        <v>3.5</v>
      </c>
      <c r="H8" s="193">
        <f>IFERROR(VLOOKUP($A8,'20-04'!$A$6:$L$29,6,FALSE),0)</f>
        <v>4</v>
      </c>
      <c r="I8" s="193">
        <f>IFERROR(VLOOKUP($A8,'27-04'!$A$6:$L$29,6,FALSE),0)</f>
        <v>3.5</v>
      </c>
      <c r="J8" s="193">
        <f>IFERROR(VLOOKUP($A8,'04-05'!$A$6:$L$29,6,FALSE),0)</f>
        <v>7.5</v>
      </c>
      <c r="K8" s="193">
        <f>IFERROR(VLOOKUP($A8,'11-05'!$A$6:$L$29,6,FALSE),0)</f>
        <v>0</v>
      </c>
      <c r="L8" s="193">
        <f>IFERROR(VLOOKUP($A8,'18-05'!$A$6:$L$29,6,FALSE),0)</f>
        <v>7.5</v>
      </c>
      <c r="M8" s="193">
        <f>IFERROR(VLOOKUP($A8,'25-05'!$A$6:$L$29,6,FALSE),0)</f>
        <v>3</v>
      </c>
      <c r="N8" s="193">
        <f>IFERROR(VLOOKUP($A8,'01-06'!$A$6:$L$29,6,FALSE),0)</f>
        <v>2</v>
      </c>
      <c r="O8" s="193">
        <f>IFERROR(VLOOKUP($A8,'08-06'!$A$6:$L$29,6,FALSE),0)</f>
        <v>0</v>
      </c>
      <c r="P8" s="193">
        <f>IFERROR(VLOOKUP($A8,'10-06'!$A$6:$L$29,6,FALSE),0)</f>
        <v>0</v>
      </c>
      <c r="Q8" s="193">
        <f>IFERROR(VLOOKUP($A8,'15-06'!$A$6:$L$29,6,FALSE),0)</f>
        <v>4.5</v>
      </c>
      <c r="R8" s="193">
        <f>IFERROR(VLOOKUP($A8,'22-06'!$A$6:$L$29,6,FALSE),0)</f>
        <v>7.5</v>
      </c>
      <c r="S8" s="193">
        <f>IFERROR(VLOOKUP($A8,'29-06'!$A$6:$L$29,6,FALSE),0)</f>
        <v>5.5</v>
      </c>
      <c r="T8" s="193">
        <f>IFERROR(VLOOKUP($A8,'06-07'!$A$6:$L$29,6,FALSE),0)</f>
        <v>2.5</v>
      </c>
      <c r="U8" s="193">
        <f>IFERROR(VLOOKUP($A8,'13-07'!$A$6:$L$29,6,FALSE),0)</f>
        <v>10</v>
      </c>
      <c r="V8" s="193">
        <f>IFERROR(VLOOKUP($A8,'20-07'!$A$6:$L$29,6,FALSE),0)</f>
        <v>0</v>
      </c>
      <c r="W8" s="193">
        <f>IFERROR(VLOOKUP($A8,'27-07'!$A$6:$L$29,6,FALSE),0)</f>
        <v>0</v>
      </c>
      <c r="X8" s="193">
        <f>IFERROR(VLOOKUP($A8,'03-08'!$A$6:$L$29,6,FALSE),0)</f>
        <v>0</v>
      </c>
      <c r="Y8" s="193">
        <f>IFERROR(VLOOKUP($A8,'10-08'!$A$6:$L$29,6,FALSE),0)</f>
        <v>0.16666666666666666</v>
      </c>
      <c r="Z8" s="193">
        <f>IFERROR(VLOOKUP($A8,'17-08'!$A$6:$L$29,6,FALSE),0)</f>
        <v>0</v>
      </c>
      <c r="AA8" s="193">
        <f>IFERROR(VLOOKUP($A8,'24-08'!$A$6:$L$29,6,FALSE),0)</f>
        <v>8</v>
      </c>
      <c r="AB8" s="193">
        <f>IFERROR(VLOOKUP($A8,'26-08'!$A$6:$L$29,6,FALSE),0)</f>
        <v>6</v>
      </c>
      <c r="AC8" s="193">
        <f>IFERROR(VLOOKUP($A8,'27-08'!$A$6:$L$29,6,FALSE),0)</f>
        <v>9</v>
      </c>
      <c r="AD8" s="193">
        <f>IFERROR(VLOOKUP($A8,'31-08'!$A$6:$L$29,6,FALSE),0)</f>
        <v>0</v>
      </c>
      <c r="AE8" s="193">
        <f>IFERROR(VLOOKUP($A8,'07-09'!$A$6:$L$29,6,FALSE),0)</f>
        <v>0</v>
      </c>
      <c r="AF8" s="193">
        <f>IFERROR(VLOOKUP($A8,'14-09'!$A$6:$L$29,6,FALSE),0)</f>
        <v>9</v>
      </c>
      <c r="AG8" s="193">
        <f>IFERROR(VLOOKUP($A8,'21-09'!$A$6:$L$29,6,FALSE),0)</f>
        <v>2.5</v>
      </c>
      <c r="AH8" s="193">
        <f>IFERROR(VLOOKUP($A8,'28-09'!$A$6:$L$29,6,FALSE),0)</f>
        <v>8</v>
      </c>
      <c r="AI8" s="193">
        <f>IFERROR(VLOOKUP($A8,'05-10'!$A$6:$L$29,6,FALSE),0)</f>
        <v>0</v>
      </c>
      <c r="AJ8" s="193">
        <f>IFERROR(VLOOKUP($A8,'12-10'!$A$6:$L$29,6,FALSE),0)</f>
        <v>0</v>
      </c>
      <c r="AK8" s="193">
        <f>IFERROR(VLOOKUP($A8,'14-10'!$A$6:$L$29,6,FALSE),0)</f>
        <v>0</v>
      </c>
      <c r="AL8" s="313">
        <f t="shared" si="1"/>
        <v>21</v>
      </c>
      <c r="AM8" s="193">
        <f t="shared" si="2"/>
        <v>2.5</v>
      </c>
      <c r="AN8" s="309">
        <f t="shared" si="3"/>
        <v>0</v>
      </c>
      <c r="AO8" s="13"/>
    </row>
    <row r="9" spans="1:43" ht="15" customHeight="1">
      <c r="A9" s="57" t="s">
        <v>89</v>
      </c>
      <c r="B9" s="170" t="s">
        <v>140</v>
      </c>
      <c r="C9" s="195">
        <f t="shared" si="0"/>
        <v>110.5</v>
      </c>
      <c r="D9" s="193">
        <f>IFERROR(VLOOKUP($A9,'26-03'!$A$6:$L$29,6,FALSE),0)</f>
        <v>0</v>
      </c>
      <c r="E9" s="193">
        <f>IFERROR(VLOOKUP($A9,'30-03'!$A$6:$L$29,6,FALSE),0)</f>
        <v>0</v>
      </c>
      <c r="F9" s="193">
        <f>IFERROR(VLOOKUP($A9,'06-04'!$A$6:$L$29,6,FALSE),0)</f>
        <v>7.5</v>
      </c>
      <c r="G9" s="193">
        <f>IFERROR(VLOOKUP($A9,'13-04'!$A$6:$L$29,6,FALSE),0)</f>
        <v>10</v>
      </c>
      <c r="H9" s="193">
        <f>IFERROR(VLOOKUP($A9,'20-04'!$A$6:$L$29,6,FALSE),0)</f>
        <v>6</v>
      </c>
      <c r="I9" s="193">
        <f>IFERROR(VLOOKUP($A9,'27-04'!$A$6:$L$29,6,FALSE),0)</f>
        <v>0</v>
      </c>
      <c r="J9" s="193">
        <f>IFERROR(VLOOKUP($A9,'04-05'!$A$6:$L$29,6,FALSE),0)</f>
        <v>4.5</v>
      </c>
      <c r="K9" s="193">
        <f>IFERROR(VLOOKUP($A9,'11-05'!$A$6:$L$29,6,FALSE),0)</f>
        <v>4</v>
      </c>
      <c r="L9" s="193">
        <f>IFERROR(VLOOKUP($A9,'18-05'!$A$6:$L$29,6,FALSE),0)</f>
        <v>0</v>
      </c>
      <c r="M9" s="193">
        <f>IFERROR(VLOOKUP($A9,'25-05'!$A$6:$L$29,6,FALSE),0)</f>
        <v>12</v>
      </c>
      <c r="N9" s="193">
        <f>IFERROR(VLOOKUP($A9,'01-06'!$A$6:$L$29,6,FALSE),0)</f>
        <v>8</v>
      </c>
      <c r="O9" s="193">
        <f>IFERROR(VLOOKUP($A9,'08-06'!$A$6:$L$29,6,FALSE),0)</f>
        <v>1.5</v>
      </c>
      <c r="P9" s="193">
        <f>IFERROR(VLOOKUP($A9,'10-06'!$A$6:$L$29,6,FALSE),0)</f>
        <v>0</v>
      </c>
      <c r="Q9" s="193">
        <f>IFERROR(VLOOKUP($A9,'15-06'!$A$6:$L$29,6,FALSE),0)</f>
        <v>0</v>
      </c>
      <c r="R9" s="193">
        <f>IFERROR(VLOOKUP($A9,'22-06'!$A$6:$L$29,6,FALSE),0)</f>
        <v>0</v>
      </c>
      <c r="S9" s="193">
        <f>IFERROR(VLOOKUP($A9,'29-06'!$A$6:$L$29,6,FALSE),0)</f>
        <v>0</v>
      </c>
      <c r="T9" s="193">
        <f>IFERROR(VLOOKUP($A9,'06-07'!$A$6:$L$29,6,FALSE),0)</f>
        <v>5.5</v>
      </c>
      <c r="U9" s="193">
        <f>IFERROR(VLOOKUP($A9,'13-07'!$A$6:$L$29,6,FALSE),0)</f>
        <v>1</v>
      </c>
      <c r="V9" s="193">
        <f>IFERROR(VLOOKUP($A9,'20-07'!$A$6:$L$29,6,FALSE),0)</f>
        <v>6</v>
      </c>
      <c r="W9" s="193">
        <f>IFERROR(VLOOKUP($A9,'27-07'!$A$6:$L$29,6,FALSE),0)</f>
        <v>2</v>
      </c>
      <c r="X9" s="193">
        <f>IFERROR(VLOOKUP($A9,'03-08'!$A$6:$L$29,6,FALSE),0)</f>
        <v>3.5</v>
      </c>
      <c r="Y9" s="193">
        <f>IFERROR(VLOOKUP($A9,'10-08'!$A$6:$L$29,6,FALSE),0)</f>
        <v>4.5</v>
      </c>
      <c r="Z9" s="193">
        <f>IFERROR(VLOOKUP($A9,'17-08'!$A$6:$L$29,6,FALSE),0)</f>
        <v>12</v>
      </c>
      <c r="AA9" s="193">
        <f>IFERROR(VLOOKUP($A9,'24-08'!$A$6:$L$29,6,FALSE),0)</f>
        <v>0</v>
      </c>
      <c r="AB9" s="193">
        <f>IFERROR(VLOOKUP($A9,'26-08'!$A$6:$L$29,6,FALSE),0)</f>
        <v>0</v>
      </c>
      <c r="AC9" s="193">
        <f>IFERROR(VLOOKUP($A9,'27-08'!$A$6:$L$29,6,FALSE),0)</f>
        <v>0</v>
      </c>
      <c r="AD9" s="193">
        <f>IFERROR(VLOOKUP($A9,'31-08'!$A$6:$L$29,6,FALSE),0)</f>
        <v>6</v>
      </c>
      <c r="AE9" s="193">
        <f>IFERROR(VLOOKUP($A9,'07-09'!$A$6:$L$29,6,FALSE),0)</f>
        <v>2</v>
      </c>
      <c r="AF9" s="193">
        <f>IFERROR(VLOOKUP($A9,'14-09'!$A$6:$L$29,6,FALSE),0)</f>
        <v>0.5</v>
      </c>
      <c r="AG9" s="193">
        <f>IFERROR(VLOOKUP($A9,'21-09'!$A$6:$L$29,6,FALSE),0)</f>
        <v>10</v>
      </c>
      <c r="AH9" s="193">
        <f>IFERROR(VLOOKUP($A9,'28-09'!$A$6:$L$29,6,FALSE),0)</f>
        <v>2</v>
      </c>
      <c r="AI9" s="193">
        <f>IFERROR(VLOOKUP($A9,'05-10'!$A$6:$L$29,6,FALSE),0)</f>
        <v>0.33333333333333331</v>
      </c>
      <c r="AJ9" s="193">
        <f>IFERROR(VLOOKUP($A9,'12-10'!$A$6:$L$29,6,FALSE),0)</f>
        <v>0</v>
      </c>
      <c r="AK9" s="193">
        <f>IFERROR(VLOOKUP($A9,'14-10'!$A$6:$L$29,6,FALSE),0)</f>
        <v>5</v>
      </c>
      <c r="AL9" s="313">
        <f t="shared" si="1"/>
        <v>22</v>
      </c>
      <c r="AM9" s="193">
        <f t="shared" si="2"/>
        <v>2</v>
      </c>
      <c r="AN9" s="309">
        <f t="shared" si="3"/>
        <v>2</v>
      </c>
    </row>
    <row r="10" spans="1:43" ht="15" customHeight="1">
      <c r="A10" s="57" t="s">
        <v>78</v>
      </c>
      <c r="B10" s="170" t="s">
        <v>128</v>
      </c>
      <c r="C10" s="195">
        <f t="shared" si="0"/>
        <v>108.7</v>
      </c>
      <c r="D10" s="193">
        <f>IFERROR(VLOOKUP($A10,'26-03'!$A$6:$L$29,6,FALSE),0)</f>
        <v>6</v>
      </c>
      <c r="E10" s="193">
        <f>IFERROR(VLOOKUP($A10,'30-03'!$A$6:$L$29,6,FALSE),0)</f>
        <v>0</v>
      </c>
      <c r="F10" s="193">
        <f>IFERROR(VLOOKUP($A10,'06-04'!$A$6:$L$29,6,FALSE),0)</f>
        <v>2</v>
      </c>
      <c r="G10" s="193">
        <f>IFERROR(VLOOKUP($A10,'13-04'!$A$6:$L$29,6,FALSE),0)</f>
        <v>12</v>
      </c>
      <c r="H10" s="193">
        <f>IFERROR(VLOOKUP($A10,'20-04'!$A$6:$L$29,6,FALSE),0)</f>
        <v>9</v>
      </c>
      <c r="I10" s="193">
        <f>IFERROR(VLOOKUP($A10,'27-04'!$A$6:$L$29,6,FALSE),0)</f>
        <v>6</v>
      </c>
      <c r="J10" s="193">
        <f>IFERROR(VLOOKUP($A10,'04-05'!$A$6:$L$29,6,FALSE),0)</f>
        <v>0</v>
      </c>
      <c r="K10" s="193">
        <f>IFERROR(VLOOKUP($A10,'11-05'!$A$6:$L$29,6,FALSE),0)</f>
        <v>0</v>
      </c>
      <c r="L10" s="193">
        <f>IFERROR(VLOOKUP($A10,'18-05'!$A$6:$L$29,6,FALSE),0)</f>
        <v>4</v>
      </c>
      <c r="M10" s="193">
        <f>IFERROR(VLOOKUP($A10,'25-05'!$A$6:$L$29,6,FALSE),0)</f>
        <v>1</v>
      </c>
      <c r="N10" s="193">
        <f>IFERROR(VLOOKUP($A10,'01-06'!$A$6:$L$29,6,FALSE),0)</f>
        <v>5.5</v>
      </c>
      <c r="O10" s="193">
        <f>IFERROR(VLOOKUP($A10,'08-06'!$A$6:$L$29,6,FALSE),0)</f>
        <v>0</v>
      </c>
      <c r="P10" s="193">
        <f>IFERROR(VLOOKUP($A10,'10-06'!$A$6:$L$29,6,FALSE),0)</f>
        <v>0</v>
      </c>
      <c r="Q10" s="193">
        <f>IFERROR(VLOOKUP($A10,'15-06'!$A$6:$L$29,6,FALSE),0)</f>
        <v>0</v>
      </c>
      <c r="R10" s="193">
        <f>IFERROR(VLOOKUP($A10,'22-06'!$A$6:$L$29,6,FALSE),0)</f>
        <v>12</v>
      </c>
      <c r="S10" s="193">
        <f>IFERROR(VLOOKUP($A10,'29-06'!$A$6:$L$29,6,FALSE),0)</f>
        <v>8</v>
      </c>
      <c r="T10" s="193">
        <f>IFERROR(VLOOKUP($A10,'06-07'!$A$6:$L$29,6,FALSE),0)</f>
        <v>0</v>
      </c>
      <c r="U10" s="193">
        <f>IFERROR(VLOOKUP($A10,'13-07'!$A$6:$L$29,6,FALSE),0)</f>
        <v>7.5</v>
      </c>
      <c r="V10" s="193">
        <f>IFERROR(VLOOKUP($A10,'20-07'!$A$6:$L$29,6,FALSE),0)</f>
        <v>0</v>
      </c>
      <c r="W10" s="193">
        <f>IFERROR(VLOOKUP($A10,'27-07'!$A$6:$L$29,6,FALSE),0)</f>
        <v>0</v>
      </c>
      <c r="X10" s="193">
        <f>IFERROR(VLOOKUP($A10,'03-08'!$A$6:$L$29,6,FALSE),0)</f>
        <v>0</v>
      </c>
      <c r="Y10" s="193">
        <f>IFERROR(VLOOKUP($A10,'10-08'!$A$6:$L$29,6,FALSE),0)</f>
        <v>6</v>
      </c>
      <c r="Z10" s="193">
        <f>IFERROR(VLOOKUP($A10,'17-08'!$A$6:$L$29,6,FALSE),0)</f>
        <v>0</v>
      </c>
      <c r="AA10" s="193">
        <f>IFERROR(VLOOKUP($A10,'24-08'!$A$6:$L$29,6,FALSE),0)</f>
        <v>6.5</v>
      </c>
      <c r="AB10" s="193">
        <f>IFERROR(VLOOKUP($A10,'26-08'!$A$6:$L$29,6,FALSE),0)</f>
        <v>1.2</v>
      </c>
      <c r="AC10" s="193">
        <f>IFERROR(VLOOKUP($A10,'27-08'!$A$6:$L$29,6,FALSE),0)</f>
        <v>0</v>
      </c>
      <c r="AD10" s="193">
        <f>IFERROR(VLOOKUP($A10,'31-08'!$A$6:$L$29,6,FALSE),0)</f>
        <v>12</v>
      </c>
      <c r="AE10" s="193">
        <f>IFERROR(VLOOKUP($A10,'07-09'!$A$6:$L$29,6,FALSE),0)</f>
        <v>0</v>
      </c>
      <c r="AF10" s="193">
        <f>IFERROR(VLOOKUP($A10,'14-09'!$A$6:$L$29,6,FALSE),0)</f>
        <v>0</v>
      </c>
      <c r="AG10" s="193">
        <f>IFERROR(VLOOKUP($A10,'21-09'!$A$6:$L$29,6,FALSE),0)</f>
        <v>0</v>
      </c>
      <c r="AH10" s="193">
        <f>IFERROR(VLOOKUP($A10,'28-09'!$A$6:$L$29,6,FALSE),0)</f>
        <v>0</v>
      </c>
      <c r="AI10" s="193">
        <f>IFERROR(VLOOKUP($A10,'05-10'!$A$6:$L$29,6,FALSE),0)</f>
        <v>10</v>
      </c>
      <c r="AJ10" s="193">
        <f>IFERROR(VLOOKUP($A10,'12-10'!$A$6:$L$29,6,FALSE),0)</f>
        <v>0</v>
      </c>
      <c r="AK10" s="193">
        <f>IFERROR(VLOOKUP($A10,'14-10'!$A$6:$L$29,6,FALSE),0)</f>
        <v>0</v>
      </c>
      <c r="AL10" s="313">
        <f t="shared" si="1"/>
        <v>16</v>
      </c>
      <c r="AM10" s="193">
        <f t="shared" si="2"/>
        <v>0</v>
      </c>
      <c r="AN10" s="309">
        <f t="shared" si="3"/>
        <v>3</v>
      </c>
    </row>
    <row r="11" spans="1:43" ht="15" customHeight="1">
      <c r="A11" s="57" t="s">
        <v>85</v>
      </c>
      <c r="B11" s="170" t="s">
        <v>136</v>
      </c>
      <c r="C11" s="195">
        <f t="shared" si="0"/>
        <v>107.95</v>
      </c>
      <c r="D11" s="193">
        <f>IFERROR(VLOOKUP($A11,'26-03'!$A$6:$L$29,6,FALSE),0)</f>
        <v>0</v>
      </c>
      <c r="E11" s="193">
        <f>IFERROR(VLOOKUP($A11,'30-03'!$A$6:$L$29,6,FALSE),0)</f>
        <v>0</v>
      </c>
      <c r="F11" s="193">
        <f>IFERROR(VLOOKUP($A11,'06-04'!$A$6:$L$29,6,FALSE),0)</f>
        <v>0</v>
      </c>
      <c r="G11" s="193">
        <f>IFERROR(VLOOKUP($A11,'13-04'!$A$6:$L$29,6,FALSE),0)</f>
        <v>0.75</v>
      </c>
      <c r="H11" s="193">
        <f>IFERROR(VLOOKUP($A11,'20-04'!$A$6:$L$29,6,FALSE),0)</f>
        <v>0.6</v>
      </c>
      <c r="I11" s="193">
        <f>IFERROR(VLOOKUP($A11,'27-04'!$A$6:$L$29,6,FALSE),0)</f>
        <v>8</v>
      </c>
      <c r="J11" s="193">
        <f>IFERROR(VLOOKUP($A11,'04-05'!$A$6:$L$29,6,FALSE),0)</f>
        <v>6</v>
      </c>
      <c r="K11" s="193">
        <f>IFERROR(VLOOKUP($A11,'11-05'!$A$6:$L$29,6,FALSE),0)</f>
        <v>6</v>
      </c>
      <c r="L11" s="193">
        <f>IFERROR(VLOOKUP($A11,'18-05'!$A$6:$L$29,6,FALSE),0)</f>
        <v>12</v>
      </c>
      <c r="M11" s="193">
        <f>IFERROR(VLOOKUP($A11,'25-05'!$A$6:$L$29,6,FALSE),0)</f>
        <v>0</v>
      </c>
      <c r="N11" s="193">
        <f>IFERROR(VLOOKUP($A11,'01-06'!$A$6:$L$29,6,FALSE),0)</f>
        <v>1</v>
      </c>
      <c r="O11" s="193">
        <f>IFERROR(VLOOKUP($A11,'08-06'!$A$6:$L$29,6,FALSE),0)</f>
        <v>5</v>
      </c>
      <c r="P11" s="193">
        <f>IFERROR(VLOOKUP($A11,'10-06'!$A$6:$L$29,6,FALSE),0)</f>
        <v>0</v>
      </c>
      <c r="Q11" s="193">
        <f>IFERROR(VLOOKUP($A11,'15-06'!$A$6:$L$29,6,FALSE),0)</f>
        <v>2.5</v>
      </c>
      <c r="R11" s="193">
        <f>IFERROR(VLOOKUP($A11,'22-06'!$A$6:$L$29,6,FALSE),0)</f>
        <v>0</v>
      </c>
      <c r="S11" s="193">
        <f>IFERROR(VLOOKUP($A11,'29-06'!$A$6:$L$29,6,FALSE),0)</f>
        <v>0</v>
      </c>
      <c r="T11" s="193">
        <f>IFERROR(VLOOKUP($A11,'06-07'!$A$6:$L$29,6,FALSE),0)</f>
        <v>0</v>
      </c>
      <c r="U11" s="193">
        <f>IFERROR(VLOOKUP($A11,'13-07'!$A$6:$L$29,6,FALSE),0)</f>
        <v>4</v>
      </c>
      <c r="V11" s="193">
        <f>IFERROR(VLOOKUP($A11,'20-07'!$A$6:$L$29,6,FALSE),0)</f>
        <v>0</v>
      </c>
      <c r="W11" s="193">
        <f>IFERROR(VLOOKUP($A11,'27-07'!$A$6:$L$29,6,FALSE),0)</f>
        <v>0</v>
      </c>
      <c r="X11" s="193">
        <f>IFERROR(VLOOKUP($A11,'03-08'!$A$6:$L$29,6,FALSE),0)</f>
        <v>3.5</v>
      </c>
      <c r="Y11" s="193">
        <f>IFERROR(VLOOKUP($A11,'10-08'!$A$6:$L$29,6,FALSE),0)</f>
        <v>0.16666666666666666</v>
      </c>
      <c r="Z11" s="193">
        <f>IFERROR(VLOOKUP($A11,'17-08'!$A$6:$L$29,6,FALSE),0)</f>
        <v>9</v>
      </c>
      <c r="AA11" s="193">
        <f>IFERROR(VLOOKUP($A11,'24-08'!$A$6:$L$29,6,FALSE),0)</f>
        <v>10</v>
      </c>
      <c r="AB11" s="193">
        <f>IFERROR(VLOOKUP($A11,'26-08'!$A$6:$L$29,6,FALSE),0)</f>
        <v>1.2</v>
      </c>
      <c r="AC11" s="193">
        <f>IFERROR(VLOOKUP($A11,'27-08'!$A$6:$L$29,6,FALSE),0)</f>
        <v>0</v>
      </c>
      <c r="AD11" s="193">
        <f>IFERROR(VLOOKUP($A11,'31-08'!$A$6:$L$29,6,FALSE),0)</f>
        <v>6</v>
      </c>
      <c r="AE11" s="193">
        <f>IFERROR(VLOOKUP($A11,'07-09'!$A$6:$L$29,6,FALSE),0)</f>
        <v>0</v>
      </c>
      <c r="AF11" s="193">
        <f>IFERROR(VLOOKUP($A11,'14-09'!$A$6:$L$29,6,FALSE),0)</f>
        <v>0</v>
      </c>
      <c r="AG11" s="193">
        <f>IFERROR(VLOOKUP($A11,'21-09'!$A$6:$L$29,6,FALSE),0)</f>
        <v>2.5</v>
      </c>
      <c r="AH11" s="193">
        <f>IFERROR(VLOOKUP($A11,'28-09'!$A$6:$L$29,6,FALSE),0)</f>
        <v>5.5</v>
      </c>
      <c r="AI11" s="193">
        <f>IFERROR(VLOOKUP($A11,'05-10'!$A$6:$L$29,6,FALSE),0)</f>
        <v>0</v>
      </c>
      <c r="AJ11" s="193">
        <f>IFERROR(VLOOKUP($A11,'12-10'!$A$6:$L$29,6,FALSE),0)</f>
        <v>7</v>
      </c>
      <c r="AK11" s="193">
        <f>IFERROR(VLOOKUP($A11,'14-10'!$A$6:$L$29,6,FALSE),0)</f>
        <v>18</v>
      </c>
      <c r="AL11" s="313">
        <f t="shared" si="1"/>
        <v>20</v>
      </c>
      <c r="AM11" s="193">
        <f t="shared" si="2"/>
        <v>0.75</v>
      </c>
      <c r="AN11" s="309">
        <f t="shared" si="3"/>
        <v>1</v>
      </c>
    </row>
    <row r="12" spans="1:43" ht="15" customHeight="1">
      <c r="A12" s="57" t="s">
        <v>80</v>
      </c>
      <c r="B12" s="170" t="s">
        <v>130</v>
      </c>
      <c r="C12" s="195">
        <f t="shared" si="0"/>
        <v>96</v>
      </c>
      <c r="D12" s="193">
        <f>IFERROR(VLOOKUP($A12,'26-03'!$A$6:$L$29,6,FALSE),0)</f>
        <v>3</v>
      </c>
      <c r="E12" s="193">
        <f>IFERROR(VLOOKUP($A12,'30-03'!$A$6:$L$29,6,FALSE),0)</f>
        <v>0</v>
      </c>
      <c r="F12" s="193">
        <f>IFERROR(VLOOKUP($A12,'06-04'!$A$6:$L$29,6,FALSE),0)</f>
        <v>0</v>
      </c>
      <c r="G12" s="193">
        <f>IFERROR(VLOOKUP($A12,'13-04'!$A$6:$L$29,6,FALSE),0)</f>
        <v>0.75</v>
      </c>
      <c r="H12" s="193">
        <f>IFERROR(VLOOKUP($A12,'20-04'!$A$6:$L$29,6,FALSE),0)</f>
        <v>12</v>
      </c>
      <c r="I12" s="193">
        <f>IFERROR(VLOOKUP($A12,'27-04'!$A$6:$L$29,6,FALSE),0)</f>
        <v>0</v>
      </c>
      <c r="J12" s="193">
        <f>IFERROR(VLOOKUP($A12,'04-05'!$A$6:$L$29,6,FALSE),0)</f>
        <v>0.2</v>
      </c>
      <c r="K12" s="193">
        <f>IFERROR(VLOOKUP($A12,'11-05'!$A$6:$L$29,6,FALSE),0)</f>
        <v>12</v>
      </c>
      <c r="L12" s="193">
        <f>IFERROR(VLOOKUP($A12,'18-05'!$A$6:$L$29,6,FALSE),0)</f>
        <v>0</v>
      </c>
      <c r="M12" s="193">
        <f>IFERROR(VLOOKUP($A12,'25-05'!$A$6:$L$29,6,FALSE),0)</f>
        <v>4.5</v>
      </c>
      <c r="N12" s="193">
        <f>IFERROR(VLOOKUP($A12,'01-06'!$A$6:$L$29,6,FALSE),0)</f>
        <v>0</v>
      </c>
      <c r="O12" s="193">
        <f>IFERROR(VLOOKUP($A12,'08-06'!$A$6:$L$29,6,FALSE),0)</f>
        <v>1.5</v>
      </c>
      <c r="P12" s="193">
        <f>IFERROR(VLOOKUP($A12,'10-06'!$A$6:$L$29,6,FALSE),0)</f>
        <v>2.5</v>
      </c>
      <c r="Q12" s="193">
        <f>IFERROR(VLOOKUP($A12,'15-06'!$A$6:$L$29,6,FALSE),0)</f>
        <v>6.5</v>
      </c>
      <c r="R12" s="193">
        <f>IFERROR(VLOOKUP($A12,'22-06'!$A$6:$L$29,6,FALSE),0)</f>
        <v>0</v>
      </c>
      <c r="S12" s="193">
        <f>IFERROR(VLOOKUP($A12,'29-06'!$A$6:$L$29,6,FALSE),0)</f>
        <v>0.75</v>
      </c>
      <c r="T12" s="193">
        <f>IFERROR(VLOOKUP($A12,'06-07'!$A$6:$L$29,6,FALSE),0)</f>
        <v>5.5</v>
      </c>
      <c r="U12" s="193">
        <f>IFERROR(VLOOKUP($A12,'13-07'!$A$6:$L$29,6,FALSE),0)</f>
        <v>0</v>
      </c>
      <c r="V12" s="193">
        <f>IFERROR(VLOOKUP($A12,'20-07'!$A$6:$L$29,6,FALSE),0)</f>
        <v>0</v>
      </c>
      <c r="W12" s="193">
        <f>IFERROR(VLOOKUP($A12,'27-07'!$A$6:$L$29,6,FALSE),0)</f>
        <v>6.5</v>
      </c>
      <c r="X12" s="193">
        <f>IFERROR(VLOOKUP($A12,'03-08'!$A$6:$L$29,6,FALSE),0)</f>
        <v>1</v>
      </c>
      <c r="Y12" s="193">
        <f>IFERROR(VLOOKUP($A12,'10-08'!$A$6:$L$29,6,FALSE),0)</f>
        <v>0</v>
      </c>
      <c r="Z12" s="193">
        <f>IFERROR(VLOOKUP($A12,'17-08'!$A$6:$L$29,6,FALSE),0)</f>
        <v>0</v>
      </c>
      <c r="AA12" s="193">
        <f>IFERROR(VLOOKUP($A12,'24-08'!$A$6:$L$29,6,FALSE),0)</f>
        <v>0</v>
      </c>
      <c r="AB12" s="193">
        <f>IFERROR(VLOOKUP($A12,'26-08'!$A$6:$L$29,6,FALSE),0)</f>
        <v>0</v>
      </c>
      <c r="AC12" s="193">
        <f>IFERROR(VLOOKUP($A12,'27-08'!$A$6:$L$29,6,FALSE),0)</f>
        <v>3</v>
      </c>
      <c r="AD12" s="193">
        <f>IFERROR(VLOOKUP($A12,'31-08'!$A$6:$L$29,6,FALSE),0)</f>
        <v>6</v>
      </c>
      <c r="AE12" s="193">
        <f>IFERROR(VLOOKUP($A12,'07-09'!$A$6:$L$29,6,FALSE),0)</f>
        <v>5</v>
      </c>
      <c r="AF12" s="193">
        <f>IFERROR(VLOOKUP($A12,'14-09'!$A$6:$L$29,6,FALSE),0)</f>
        <v>3.5</v>
      </c>
      <c r="AG12" s="193">
        <f>IFERROR(VLOOKUP($A12,'21-09'!$A$6:$L$29,6,FALSE),0)</f>
        <v>12</v>
      </c>
      <c r="AH12" s="193">
        <f>IFERROR(VLOOKUP($A12,'28-09'!$A$6:$L$29,6,FALSE),0)</f>
        <v>10</v>
      </c>
      <c r="AI12" s="193">
        <f>IFERROR(VLOOKUP($A12,'05-10'!$A$6:$L$29,6,FALSE),0)</f>
        <v>0</v>
      </c>
      <c r="AJ12" s="193">
        <f>IFERROR(VLOOKUP($A12,'12-10'!$A$6:$L$29,6,FALSE),0)</f>
        <v>0</v>
      </c>
      <c r="AK12" s="193">
        <f>IFERROR(VLOOKUP($A12,'14-10'!$A$6:$L$29,6,FALSE),0)</f>
        <v>0</v>
      </c>
      <c r="AL12" s="313">
        <f t="shared" si="1"/>
        <v>19</v>
      </c>
      <c r="AM12" s="193">
        <f t="shared" si="2"/>
        <v>0.75</v>
      </c>
      <c r="AN12" s="309">
        <f t="shared" si="3"/>
        <v>3</v>
      </c>
    </row>
    <row r="13" spans="1:43" ht="15" customHeight="1">
      <c r="A13" s="57" t="s">
        <v>95</v>
      </c>
      <c r="B13" s="170" t="s">
        <v>141</v>
      </c>
      <c r="C13" s="195">
        <f t="shared" si="0"/>
        <v>94</v>
      </c>
      <c r="D13" s="193">
        <f>IFERROR(VLOOKUP($A13,'26-03'!$A$6:$L$29,6,FALSE),0)</f>
        <v>0</v>
      </c>
      <c r="E13" s="193">
        <f>IFERROR(VLOOKUP($A13,'30-03'!$A$6:$L$29,6,FALSE),0)</f>
        <v>0</v>
      </c>
      <c r="F13" s="193">
        <f>IFERROR(VLOOKUP($A13,'06-04'!$A$6:$L$29,6,FALSE),0)</f>
        <v>0</v>
      </c>
      <c r="G13" s="193">
        <f>IFERROR(VLOOKUP($A13,'13-04'!$A$6:$L$29,6,FALSE),0)</f>
        <v>0</v>
      </c>
      <c r="H13" s="193">
        <f>IFERROR(VLOOKUP($A13,'20-04'!$A$6:$L$29,6,FALSE),0)</f>
        <v>4</v>
      </c>
      <c r="I13" s="193">
        <f>IFERROR(VLOOKUP($A13,'27-04'!$A$6:$L$29,6,FALSE),0)</f>
        <v>0</v>
      </c>
      <c r="J13" s="193">
        <f>IFERROR(VLOOKUP($A13,'04-05'!$A$6:$L$29,6,FALSE),0)</f>
        <v>0</v>
      </c>
      <c r="K13" s="193">
        <f>IFERROR(VLOOKUP($A13,'11-05'!$A$6:$L$29,6,FALSE),0)</f>
        <v>0</v>
      </c>
      <c r="L13" s="193">
        <f>IFERROR(VLOOKUP($A13,'18-05'!$A$6:$L$29,6,FALSE),0)</f>
        <v>0</v>
      </c>
      <c r="M13" s="193">
        <f>IFERROR(VLOOKUP($A13,'25-05'!$A$6:$L$29,6,FALSE),0)</f>
        <v>0</v>
      </c>
      <c r="N13" s="193">
        <f>IFERROR(VLOOKUP($A13,'01-06'!$A$6:$L$29,6,FALSE),0)</f>
        <v>0</v>
      </c>
      <c r="O13" s="193">
        <f>IFERROR(VLOOKUP($A13,'08-06'!$A$6:$L$29,6,FALSE),0)</f>
        <v>0</v>
      </c>
      <c r="P13" s="193">
        <f>IFERROR(VLOOKUP($A13,'10-06'!$A$6:$L$29,6,FALSE),0)</f>
        <v>10</v>
      </c>
      <c r="Q13" s="193">
        <f>IFERROR(VLOOKUP($A13,'15-06'!$A$6:$L$29,6,FALSE),0)</f>
        <v>4.5</v>
      </c>
      <c r="R13" s="193">
        <f>IFERROR(VLOOKUP($A13,'22-06'!$A$6:$L$29,6,FALSE),0)</f>
        <v>0</v>
      </c>
      <c r="S13" s="193">
        <f>IFERROR(VLOOKUP($A13,'29-06'!$A$6:$L$29,6,FALSE),0)</f>
        <v>12</v>
      </c>
      <c r="T13" s="193">
        <f>IFERROR(VLOOKUP($A13,'06-07'!$A$6:$L$29,6,FALSE),0)</f>
        <v>0</v>
      </c>
      <c r="U13" s="193">
        <f>IFERROR(VLOOKUP($A13,'13-07'!$A$6:$L$29,6,FALSE),0)</f>
        <v>4</v>
      </c>
      <c r="V13" s="193">
        <f>IFERROR(VLOOKUP($A13,'20-07'!$A$6:$L$29,6,FALSE),0)</f>
        <v>5</v>
      </c>
      <c r="W13" s="193">
        <f>IFERROR(VLOOKUP($A13,'27-07'!$A$6:$L$29,6,FALSE),0)</f>
        <v>4.5</v>
      </c>
      <c r="X13" s="193">
        <f>IFERROR(VLOOKUP($A13,'03-08'!$A$6:$L$29,6,FALSE),0)</f>
        <v>0</v>
      </c>
      <c r="Y13" s="193">
        <f>IFERROR(VLOOKUP($A13,'10-08'!$A$6:$L$29,6,FALSE),0)</f>
        <v>0</v>
      </c>
      <c r="Z13" s="193">
        <f>IFERROR(VLOOKUP($A13,'17-08'!$A$6:$L$29,6,FALSE),0)</f>
        <v>0</v>
      </c>
      <c r="AA13" s="193">
        <f>IFERROR(VLOOKUP($A13,'24-08'!$A$6:$L$29,6,FALSE),0)</f>
        <v>0</v>
      </c>
      <c r="AB13" s="193">
        <f>IFERROR(VLOOKUP($A13,'26-08'!$A$6:$L$29,6,FALSE),0)</f>
        <v>4</v>
      </c>
      <c r="AC13" s="193">
        <f>IFERROR(VLOOKUP($A13,'27-08'!$A$6:$L$29,6,FALSE),0)</f>
        <v>3</v>
      </c>
      <c r="AD13" s="193">
        <f>IFERROR(VLOOKUP($A13,'31-08'!$A$6:$L$29,6,FALSE),0)</f>
        <v>0</v>
      </c>
      <c r="AE13" s="193">
        <f>IFERROR(VLOOKUP($A13,'07-09'!$A$6:$L$29,6,FALSE),0)</f>
        <v>3.5</v>
      </c>
      <c r="AF13" s="193">
        <f>IFERROR(VLOOKUP($A13,'14-09'!$A$6:$L$29,6,FALSE),0)</f>
        <v>6.5</v>
      </c>
      <c r="AG13" s="193">
        <f>IFERROR(VLOOKUP($A13,'21-09'!$A$6:$L$29,6,FALSE),0)</f>
        <v>0</v>
      </c>
      <c r="AH13" s="193">
        <f>IFERROR(VLOOKUP($A13,'28-09'!$A$6:$L$29,6,FALSE),0)</f>
        <v>5.5</v>
      </c>
      <c r="AI13" s="193">
        <f>IFERROR(VLOOKUP($A13,'05-10'!$A$6:$L$29,6,FALSE),0)</f>
        <v>7.5</v>
      </c>
      <c r="AJ13" s="193">
        <f>IFERROR(VLOOKUP($A13,'12-10'!$A$6:$L$29,6,FALSE),0)</f>
        <v>2</v>
      </c>
      <c r="AK13" s="193">
        <f>IFERROR(VLOOKUP($A13,'14-10'!$A$6:$L$29,6,FALSE),0)</f>
        <v>18</v>
      </c>
      <c r="AL13" s="313">
        <f t="shared" si="1"/>
        <v>15</v>
      </c>
      <c r="AM13" s="193">
        <f t="shared" si="2"/>
        <v>0</v>
      </c>
      <c r="AN13" s="309">
        <f t="shared" si="3"/>
        <v>1</v>
      </c>
    </row>
    <row r="14" spans="1:43" s="13" customFormat="1" ht="15" customHeight="1">
      <c r="A14" s="57" t="s">
        <v>88</v>
      </c>
      <c r="B14" s="170" t="s">
        <v>139</v>
      </c>
      <c r="C14" s="195">
        <f t="shared" si="0"/>
        <v>91.1</v>
      </c>
      <c r="D14" s="193">
        <f>IFERROR(VLOOKUP($A14,'26-03'!$A$6:$L$29,6,FALSE),0)</f>
        <v>0</v>
      </c>
      <c r="E14" s="193">
        <f>IFERROR(VLOOKUP($A14,'30-03'!$A$6:$L$29,6,FALSE),0)</f>
        <v>0</v>
      </c>
      <c r="F14" s="193">
        <f>IFERROR(VLOOKUP($A14,'06-04'!$A$6:$L$29,6,FALSE),0)</f>
        <v>3</v>
      </c>
      <c r="G14" s="193">
        <f>IFERROR(VLOOKUP($A14,'13-04'!$A$6:$L$29,6,FALSE),0)</f>
        <v>0</v>
      </c>
      <c r="H14" s="193">
        <f>IFERROR(VLOOKUP($A14,'20-04'!$A$6:$L$29,6,FALSE),0)</f>
        <v>0.6</v>
      </c>
      <c r="I14" s="193">
        <f>IFERROR(VLOOKUP($A14,'27-04'!$A$6:$L$29,6,FALSE),0)</f>
        <v>0</v>
      </c>
      <c r="J14" s="193">
        <f>IFERROR(VLOOKUP($A14,'04-05'!$A$6:$L$29,6,FALSE),0)</f>
        <v>0</v>
      </c>
      <c r="K14" s="193">
        <f>IFERROR(VLOOKUP($A14,'11-05'!$A$6:$L$29,6,FALSE),0)</f>
        <v>0</v>
      </c>
      <c r="L14" s="193">
        <f>IFERROR(VLOOKUP($A14,'18-05'!$A$6:$L$29,6,FALSE),0)</f>
        <v>10</v>
      </c>
      <c r="M14" s="193">
        <f>IFERROR(VLOOKUP($A14,'25-05'!$A$6:$L$29,6,FALSE),0)</f>
        <v>0</v>
      </c>
      <c r="N14" s="193">
        <f>IFERROR(VLOOKUP($A14,'01-06'!$A$6:$L$29,6,FALSE),0)</f>
        <v>5.5</v>
      </c>
      <c r="O14" s="193">
        <f>IFERROR(VLOOKUP($A14,'08-06'!$A$6:$L$29,6,FALSE),0)</f>
        <v>0</v>
      </c>
      <c r="P14" s="193">
        <f>IFERROR(VLOOKUP($A14,'10-06'!$A$6:$L$29,6,FALSE),0)</f>
        <v>8</v>
      </c>
      <c r="Q14" s="193">
        <f>IFERROR(VLOOKUP($A14,'15-06'!$A$6:$L$29,6,FALSE),0)</f>
        <v>12</v>
      </c>
      <c r="R14" s="193">
        <f>IFERROR(VLOOKUP($A14,'22-06'!$A$6:$L$29,6,FALSE),0)</f>
        <v>4</v>
      </c>
      <c r="S14" s="193">
        <f>IFERROR(VLOOKUP($A14,'29-06'!$A$6:$L$29,6,FALSE),0)</f>
        <v>0</v>
      </c>
      <c r="T14" s="193">
        <f>IFERROR(VLOOKUP($A14,'06-07'!$A$6:$L$29,6,FALSE),0)</f>
        <v>7.5</v>
      </c>
      <c r="U14" s="193">
        <f>IFERROR(VLOOKUP($A14,'13-07'!$A$6:$L$29,6,FALSE),0)</f>
        <v>0</v>
      </c>
      <c r="V14" s="193">
        <f>IFERROR(VLOOKUP($A14,'20-07'!$A$6:$L$29,6,FALSE),0)</f>
        <v>7.5</v>
      </c>
      <c r="W14" s="193">
        <f>IFERROR(VLOOKUP($A14,'27-07'!$A$6:$L$29,6,FALSE),0)</f>
        <v>2</v>
      </c>
      <c r="X14" s="193">
        <f>IFERROR(VLOOKUP($A14,'03-08'!$A$6:$L$29,6,FALSE),0)</f>
        <v>0</v>
      </c>
      <c r="Y14" s="193">
        <f>IFERROR(VLOOKUP($A14,'10-08'!$A$6:$L$29,6,FALSE),0)</f>
        <v>0.16666666666666666</v>
      </c>
      <c r="Z14" s="193">
        <f>IFERROR(VLOOKUP($A14,'17-08'!$A$6:$L$29,6,FALSE),0)</f>
        <v>5</v>
      </c>
      <c r="AA14" s="193">
        <f>IFERROR(VLOOKUP($A14,'24-08'!$A$6:$L$29,6,FALSE),0)</f>
        <v>3.5</v>
      </c>
      <c r="AB14" s="193">
        <f>IFERROR(VLOOKUP($A14,'26-08'!$A$6:$L$29,6,FALSE),0)</f>
        <v>8</v>
      </c>
      <c r="AC14" s="193">
        <f>IFERROR(VLOOKUP($A14,'27-08'!$A$6:$L$29,6,FALSE),0)</f>
        <v>0</v>
      </c>
      <c r="AD14" s="193">
        <f>IFERROR(VLOOKUP($A14,'31-08'!$A$6:$L$29,6,FALSE),0)</f>
        <v>6</v>
      </c>
      <c r="AE14" s="193">
        <f>IFERROR(VLOOKUP($A14,'07-09'!$A$6:$L$29,6,FALSE),0)</f>
        <v>0.5</v>
      </c>
      <c r="AF14" s="193">
        <f>IFERROR(VLOOKUP($A14,'14-09'!$A$6:$L$29,6,FALSE),0)</f>
        <v>0</v>
      </c>
      <c r="AG14" s="193">
        <f>IFERROR(VLOOKUP($A14,'21-09'!$A$6:$L$29,6,FALSE),0)</f>
        <v>0</v>
      </c>
      <c r="AH14" s="193">
        <f>IFERROR(VLOOKUP($A14,'28-09'!$A$6:$L$29,6,FALSE),0)</f>
        <v>0</v>
      </c>
      <c r="AI14" s="193">
        <f>IFERROR(VLOOKUP($A14,'05-10'!$A$6:$L$29,6,FALSE),0)</f>
        <v>2.5</v>
      </c>
      <c r="AJ14" s="193">
        <f>IFERROR(VLOOKUP($A14,'12-10'!$A$6:$L$29,6,FALSE),0)</f>
        <v>4.5</v>
      </c>
      <c r="AK14" s="193">
        <f>IFERROR(VLOOKUP($A14,'14-10'!$A$6:$L$29,6,FALSE),0)</f>
        <v>1</v>
      </c>
      <c r="AL14" s="313">
        <f t="shared" si="1"/>
        <v>19</v>
      </c>
      <c r="AM14" s="193">
        <f t="shared" si="2"/>
        <v>0.5</v>
      </c>
      <c r="AN14" s="309">
        <f t="shared" si="3"/>
        <v>1</v>
      </c>
      <c r="AO14" s="6"/>
    </row>
    <row r="15" spans="1:43" ht="15" customHeight="1">
      <c r="A15" s="57" t="s">
        <v>73</v>
      </c>
      <c r="B15" s="170" t="s">
        <v>124</v>
      </c>
      <c r="C15" s="195">
        <f t="shared" si="0"/>
        <v>86.5</v>
      </c>
      <c r="D15" s="193">
        <f>IFERROR(VLOOKUP($A15,'26-03'!$A$6:$L$29,6,FALSE),0)</f>
        <v>12</v>
      </c>
      <c r="E15" s="193">
        <f>IFERROR(VLOOKUP($A15,'30-03'!$A$6:$L$29,6,FALSE),0)</f>
        <v>0</v>
      </c>
      <c r="F15" s="193">
        <f>IFERROR(VLOOKUP($A15,'06-04'!$A$6:$L$29,6,FALSE),0)</f>
        <v>6</v>
      </c>
      <c r="G15" s="193">
        <f>IFERROR(VLOOKUP($A15,'13-04'!$A$6:$L$29,6,FALSE),0)</f>
        <v>7.5</v>
      </c>
      <c r="H15" s="193">
        <f>IFERROR(VLOOKUP($A15,'20-04'!$A$6:$L$29,6,FALSE),0)</f>
        <v>0</v>
      </c>
      <c r="I15" s="193">
        <f>IFERROR(VLOOKUP($A15,'27-04'!$A$6:$L$29,6,FALSE),0)</f>
        <v>0</v>
      </c>
      <c r="J15" s="193">
        <f>IFERROR(VLOOKUP($A15,'04-05'!$A$6:$L$29,6,FALSE),0)</f>
        <v>0</v>
      </c>
      <c r="K15" s="193">
        <f>IFERROR(VLOOKUP($A15,'11-05'!$A$6:$L$29,6,FALSE),0)</f>
        <v>10</v>
      </c>
      <c r="L15" s="193">
        <f>IFERROR(VLOOKUP($A15,'18-05'!$A$6:$L$29,6,FALSE),0)</f>
        <v>6</v>
      </c>
      <c r="M15" s="193">
        <f>IFERROR(VLOOKUP($A15,'25-05'!$A$6:$L$29,6,FALSE),0)</f>
        <v>0</v>
      </c>
      <c r="N15" s="193">
        <f>IFERROR(VLOOKUP($A15,'01-06'!$A$6:$L$29,6,FALSE),0)</f>
        <v>0</v>
      </c>
      <c r="O15" s="193">
        <f>IFERROR(VLOOKUP($A15,'08-06'!$A$6:$L$29,6,FALSE),0)</f>
        <v>0</v>
      </c>
      <c r="P15" s="193">
        <f>IFERROR(VLOOKUP($A15,'10-06'!$A$6:$L$29,6,FALSE),0)</f>
        <v>0</v>
      </c>
      <c r="Q15" s="193">
        <f>IFERROR(VLOOKUP($A15,'15-06'!$A$6:$L$29,6,FALSE),0)</f>
        <v>0</v>
      </c>
      <c r="R15" s="193">
        <f>IFERROR(VLOOKUP($A15,'22-06'!$A$6:$L$29,6,FALSE),0)</f>
        <v>1.5</v>
      </c>
      <c r="S15" s="193">
        <f>IFERROR(VLOOKUP($A15,'29-06'!$A$6:$L$29,6,FALSE),0)</f>
        <v>0</v>
      </c>
      <c r="T15" s="193">
        <f>IFERROR(VLOOKUP($A15,'06-07'!$A$6:$L$29,6,FALSE),0)</f>
        <v>0</v>
      </c>
      <c r="U15" s="193">
        <f>IFERROR(VLOOKUP($A15,'13-07'!$A$6:$L$29,6,FALSE),0)</f>
        <v>7.5</v>
      </c>
      <c r="V15" s="193">
        <f>IFERROR(VLOOKUP($A15,'20-07'!$A$6:$L$29,6,FALSE),0)</f>
        <v>4</v>
      </c>
      <c r="W15" s="193">
        <f>IFERROR(VLOOKUP($A15,'27-07'!$A$6:$L$29,6,FALSE),0)</f>
        <v>0</v>
      </c>
      <c r="X15" s="193">
        <f>IFERROR(VLOOKUP($A15,'03-08'!$A$6:$L$29,6,FALSE),0)</f>
        <v>7</v>
      </c>
      <c r="Y15" s="193">
        <f>IFERROR(VLOOKUP($A15,'10-08'!$A$6:$L$29,6,FALSE),0)</f>
        <v>12</v>
      </c>
      <c r="Z15" s="193">
        <f>IFERROR(VLOOKUP($A15,'17-08'!$A$6:$L$29,6,FALSE),0)</f>
        <v>0</v>
      </c>
      <c r="AA15" s="193">
        <f>IFERROR(VLOOKUP($A15,'24-08'!$A$6:$L$29,6,FALSE),0)</f>
        <v>0</v>
      </c>
      <c r="AB15" s="193">
        <f>IFERROR(VLOOKUP($A15,'26-08'!$A$6:$L$29,6,FALSE),0)</f>
        <v>0</v>
      </c>
      <c r="AC15" s="193">
        <f>IFERROR(VLOOKUP($A15,'27-08'!$A$6:$L$29,6,FALSE),0)</f>
        <v>0</v>
      </c>
      <c r="AD15" s="193">
        <f>IFERROR(VLOOKUP($A15,'31-08'!$A$6:$L$29,6,FALSE),0)</f>
        <v>0</v>
      </c>
      <c r="AE15" s="193">
        <f>IFERROR(VLOOKUP($A15,'07-09'!$A$6:$L$29,6,FALSE),0)</f>
        <v>0</v>
      </c>
      <c r="AF15" s="193">
        <f>IFERROR(VLOOKUP($A15,'14-09'!$A$6:$L$29,6,FALSE),0)</f>
        <v>6.5</v>
      </c>
      <c r="AG15" s="193">
        <f>IFERROR(VLOOKUP($A15,'21-09'!$A$6:$L$29,6,FALSE),0)</f>
        <v>6.5</v>
      </c>
      <c r="AH15" s="193">
        <f>IFERROR(VLOOKUP($A15,'28-09'!$A$6:$L$29,6,FALSE),0)</f>
        <v>0</v>
      </c>
      <c r="AI15" s="193">
        <f>IFERROR(VLOOKUP($A15,'05-10'!$A$6:$L$29,6,FALSE),0)</f>
        <v>0</v>
      </c>
      <c r="AJ15" s="193">
        <f>IFERROR(VLOOKUP($A15,'12-10'!$A$6:$L$29,6,FALSE),0)</f>
        <v>0</v>
      </c>
      <c r="AK15" s="193">
        <f>IFERROR(VLOOKUP($A15,'14-10'!$A$6:$L$29,6,FALSE),0)</f>
        <v>0</v>
      </c>
      <c r="AL15" s="313">
        <f t="shared" si="1"/>
        <v>12</v>
      </c>
      <c r="AM15" s="193">
        <f t="shared" si="2"/>
        <v>0</v>
      </c>
      <c r="AN15" s="309">
        <f t="shared" si="3"/>
        <v>2</v>
      </c>
    </row>
    <row r="16" spans="1:43" s="13" customFormat="1" ht="15" customHeight="1">
      <c r="A16" s="57" t="s">
        <v>83</v>
      </c>
      <c r="B16" s="170" t="s">
        <v>131</v>
      </c>
      <c r="C16" s="195">
        <f t="shared" si="0"/>
        <v>79.116666666666674</v>
      </c>
      <c r="D16" s="193">
        <f>IFERROR(VLOOKUP($A16,'26-03'!$A$6:$L$29,6,FALSE),0)</f>
        <v>0</v>
      </c>
      <c r="E16" s="193">
        <f>IFERROR(VLOOKUP($A16,'30-03'!$A$6:$L$29,6,FALSE),0)</f>
        <v>3</v>
      </c>
      <c r="F16" s="193">
        <f>IFERROR(VLOOKUP($A16,'06-04'!$A$6:$L$29,6,FALSE),0)</f>
        <v>4.5</v>
      </c>
      <c r="G16" s="193">
        <f>IFERROR(VLOOKUP($A16,'13-04'!$A$6:$L$29,6,FALSE),0)</f>
        <v>0.75</v>
      </c>
      <c r="H16" s="193">
        <f>IFERROR(VLOOKUP($A16,'20-04'!$A$6:$L$29,6,FALSE),0)</f>
        <v>9</v>
      </c>
      <c r="I16" s="193">
        <f>IFERROR(VLOOKUP($A16,'27-04'!$A$6:$L$29,6,FALSE),0)</f>
        <v>0</v>
      </c>
      <c r="J16" s="193">
        <f>IFERROR(VLOOKUP($A16,'04-05'!$A$6:$L$29,6,FALSE),0)</f>
        <v>0.2</v>
      </c>
      <c r="K16" s="193">
        <f>IFERROR(VLOOKUP($A16,'11-05'!$A$6:$L$29,6,FALSE),0)</f>
        <v>2</v>
      </c>
      <c r="L16" s="193">
        <f>IFERROR(VLOOKUP($A16,'18-05'!$A$6:$L$29,6,FALSE),0)</f>
        <v>0</v>
      </c>
      <c r="M16" s="193">
        <f>IFERROR(VLOOKUP($A16,'25-05'!$A$6:$L$29,6,FALSE),0)</f>
        <v>0</v>
      </c>
      <c r="N16" s="193">
        <f>IFERROR(VLOOKUP($A16,'01-06'!$A$6:$L$29,6,FALSE),0)</f>
        <v>3</v>
      </c>
      <c r="O16" s="193">
        <f>IFERROR(VLOOKUP($A16,'08-06'!$A$6:$L$29,6,FALSE),0)</f>
        <v>12</v>
      </c>
      <c r="P16" s="193">
        <f>IFERROR(VLOOKUP($A16,'10-06'!$A$6:$L$29,6,FALSE),0)</f>
        <v>0</v>
      </c>
      <c r="Q16" s="193">
        <f>IFERROR(VLOOKUP($A16,'15-06'!$A$6:$L$29,6,FALSE),0)</f>
        <v>0</v>
      </c>
      <c r="R16" s="193">
        <f>IFERROR(VLOOKUP($A16,'22-06'!$A$6:$L$29,6,FALSE),0)</f>
        <v>0</v>
      </c>
      <c r="S16" s="193">
        <f>IFERROR(VLOOKUP($A16,'29-06'!$A$6:$L$29,6,FALSE),0)</f>
        <v>5.5</v>
      </c>
      <c r="T16" s="193">
        <f>IFERROR(VLOOKUP($A16,'06-07'!$A$6:$L$29,6,FALSE),0)</f>
        <v>0</v>
      </c>
      <c r="U16" s="193">
        <f>IFERROR(VLOOKUP($A16,'13-07'!$A$6:$L$29,6,FALSE),0)</f>
        <v>0</v>
      </c>
      <c r="V16" s="193">
        <f>IFERROR(VLOOKUP($A16,'20-07'!$A$6:$L$29,6,FALSE),0)</f>
        <v>0</v>
      </c>
      <c r="W16" s="193">
        <f>IFERROR(VLOOKUP($A16,'27-07'!$A$6:$L$29,6,FALSE),0)</f>
        <v>10</v>
      </c>
      <c r="X16" s="193">
        <f>IFERROR(VLOOKUP($A16,'03-08'!$A$6:$L$29,6,FALSE),0)</f>
        <v>0</v>
      </c>
      <c r="Y16" s="193">
        <f>IFERROR(VLOOKUP($A16,'10-08'!$A$6:$L$29,6,FALSE),0)</f>
        <v>0.16666666666666666</v>
      </c>
      <c r="Z16" s="193">
        <f>IFERROR(VLOOKUP($A16,'17-08'!$A$6:$L$29,6,FALSE),0)</f>
        <v>5</v>
      </c>
      <c r="AA16" s="193">
        <f>IFERROR(VLOOKUP($A16,'24-08'!$A$6:$L$29,6,FALSE),0)</f>
        <v>0</v>
      </c>
      <c r="AB16" s="193">
        <f>IFERROR(VLOOKUP($A16,'26-08'!$A$6:$L$29,6,FALSE),0)</f>
        <v>12</v>
      </c>
      <c r="AC16" s="193">
        <f>IFERROR(VLOOKUP($A16,'27-08'!$A$6:$L$29,6,FALSE),0)</f>
        <v>12</v>
      </c>
      <c r="AD16" s="193">
        <f>IFERROR(VLOOKUP($A16,'31-08'!$A$6:$L$29,6,FALSE),0)</f>
        <v>0</v>
      </c>
      <c r="AE16" s="193">
        <f>IFERROR(VLOOKUP($A16,'07-09'!$A$6:$L$29,6,FALSE),0)</f>
        <v>0</v>
      </c>
      <c r="AF16" s="193">
        <f>IFERROR(VLOOKUP($A16,'14-09'!$A$6:$L$29,6,FALSE),0)</f>
        <v>0</v>
      </c>
      <c r="AG16" s="193">
        <f>IFERROR(VLOOKUP($A16,'21-09'!$A$6:$L$29,6,FALSE),0)</f>
        <v>0</v>
      </c>
      <c r="AH16" s="193">
        <f>IFERROR(VLOOKUP($A16,'28-09'!$A$6:$L$29,6,FALSE),0)</f>
        <v>0</v>
      </c>
      <c r="AI16" s="193">
        <f>IFERROR(VLOOKUP($A16,'05-10'!$A$6:$L$29,6,FALSE),0)</f>
        <v>0</v>
      </c>
      <c r="AJ16" s="193">
        <f>IFERROR(VLOOKUP($A16,'12-10'!$A$6:$L$29,6,FALSE),0)</f>
        <v>0</v>
      </c>
      <c r="AK16" s="193">
        <f>IFERROR(VLOOKUP($A16,'14-10'!$A$6:$L$29,6,FALSE),0)</f>
        <v>0</v>
      </c>
      <c r="AL16" s="313">
        <f t="shared" si="1"/>
        <v>14</v>
      </c>
      <c r="AM16" s="193">
        <f t="shared" si="2"/>
        <v>0</v>
      </c>
      <c r="AN16" s="309">
        <f t="shared" si="3"/>
        <v>3</v>
      </c>
      <c r="AO16" s="6"/>
    </row>
    <row r="17" spans="1:40" ht="15" customHeight="1">
      <c r="A17" s="57" t="s">
        <v>77</v>
      </c>
      <c r="B17" s="170" t="s">
        <v>121</v>
      </c>
      <c r="C17" s="195">
        <f t="shared" si="0"/>
        <v>75.916666666666671</v>
      </c>
      <c r="D17" s="193">
        <f>IFERROR(VLOOKUP($A17,'26-03'!$A$6:$L$29,6,FALSE),0)</f>
        <v>6</v>
      </c>
      <c r="E17" s="193">
        <f>IFERROR(VLOOKUP($A17,'30-03'!$A$6:$L$29,6,FALSE),0)</f>
        <v>12</v>
      </c>
      <c r="F17" s="193">
        <f>IFERROR(VLOOKUP($A17,'06-04'!$A$6:$L$29,6,FALSE),0)</f>
        <v>10</v>
      </c>
      <c r="G17" s="193">
        <f>IFERROR(VLOOKUP($A17,'13-04'!$A$6:$L$29,6,FALSE),0)</f>
        <v>0</v>
      </c>
      <c r="H17" s="193">
        <f>IFERROR(VLOOKUP($A17,'20-04'!$A$6:$L$29,6,FALSE),0)</f>
        <v>0</v>
      </c>
      <c r="I17" s="193">
        <f>IFERROR(VLOOKUP($A17,'27-04'!$A$6:$L$29,6,FALSE),0)</f>
        <v>0</v>
      </c>
      <c r="J17" s="193">
        <f>IFERROR(VLOOKUP($A17,'04-05'!$A$6:$L$29,6,FALSE),0)</f>
        <v>0</v>
      </c>
      <c r="K17" s="193">
        <f>IFERROR(VLOOKUP($A17,'11-05'!$A$6:$L$29,6,FALSE),0)</f>
        <v>0</v>
      </c>
      <c r="L17" s="193">
        <f>IFERROR(VLOOKUP($A17,'18-05'!$A$6:$L$29,6,FALSE),0)</f>
        <v>0</v>
      </c>
      <c r="M17" s="193">
        <f>IFERROR(VLOOKUP($A17,'25-05'!$A$6:$L$29,6,FALSE),0)</f>
        <v>4.5</v>
      </c>
      <c r="N17" s="193">
        <f>IFERROR(VLOOKUP($A17,'01-06'!$A$6:$L$29,6,FALSE),0)</f>
        <v>0</v>
      </c>
      <c r="O17" s="193">
        <f>IFERROR(VLOOKUP($A17,'08-06'!$A$6:$L$29,6,FALSE),0)</f>
        <v>0</v>
      </c>
      <c r="P17" s="193">
        <f>IFERROR(VLOOKUP($A17,'10-06'!$A$6:$L$29,6,FALSE),0)</f>
        <v>0</v>
      </c>
      <c r="Q17" s="193">
        <f>IFERROR(VLOOKUP($A17,'15-06'!$A$6:$L$29,6,FALSE),0)</f>
        <v>0</v>
      </c>
      <c r="R17" s="193">
        <f>IFERROR(VLOOKUP($A17,'22-06'!$A$6:$L$29,6,FALSE),0)</f>
        <v>0</v>
      </c>
      <c r="S17" s="193">
        <f>IFERROR(VLOOKUP($A17,'29-06'!$A$6:$L$29,6,FALSE),0)</f>
        <v>0.75</v>
      </c>
      <c r="T17" s="193">
        <f>IFERROR(VLOOKUP($A17,'06-07'!$A$6:$L$29,6,FALSE),0)</f>
        <v>0</v>
      </c>
      <c r="U17" s="193">
        <f>IFERROR(VLOOKUP($A17,'13-07'!$A$6:$L$29,6,FALSE),0)</f>
        <v>0</v>
      </c>
      <c r="V17" s="193">
        <f>IFERROR(VLOOKUP($A17,'20-07'!$A$6:$L$29,6,FALSE),0)</f>
        <v>0</v>
      </c>
      <c r="W17" s="193">
        <f>IFERROR(VLOOKUP($A17,'27-07'!$A$6:$L$29,6,FALSE),0)</f>
        <v>0</v>
      </c>
      <c r="X17" s="193">
        <f>IFERROR(VLOOKUP($A17,'03-08'!$A$6:$L$29,6,FALSE),0)</f>
        <v>0</v>
      </c>
      <c r="Y17" s="193">
        <f>IFERROR(VLOOKUP($A17,'10-08'!$A$6:$L$29,6,FALSE),0)</f>
        <v>0.16666666666666666</v>
      </c>
      <c r="Z17" s="193">
        <f>IFERROR(VLOOKUP($A17,'17-08'!$A$6:$L$29,6,FALSE),0)</f>
        <v>1.5</v>
      </c>
      <c r="AA17" s="193">
        <f>IFERROR(VLOOKUP($A17,'24-08'!$A$6:$L$29,6,FALSE),0)</f>
        <v>3.5</v>
      </c>
      <c r="AB17" s="193">
        <f>IFERROR(VLOOKUP($A17,'26-08'!$A$6:$L$29,6,FALSE),0)</f>
        <v>0</v>
      </c>
      <c r="AC17" s="193">
        <f>IFERROR(VLOOKUP($A17,'27-08'!$A$6:$L$29,6,FALSE),0)</f>
        <v>0</v>
      </c>
      <c r="AD17" s="193">
        <f>IFERROR(VLOOKUP($A17,'31-08'!$A$6:$L$29,6,FALSE),0)</f>
        <v>6</v>
      </c>
      <c r="AE17" s="193">
        <f>IFERROR(VLOOKUP($A17,'07-09'!$A$6:$L$29,6,FALSE),0)</f>
        <v>0.5</v>
      </c>
      <c r="AF17" s="193">
        <f>IFERROR(VLOOKUP($A17,'14-09'!$A$6:$L$29,6,FALSE),0)</f>
        <v>0.5</v>
      </c>
      <c r="AG17" s="193">
        <f>IFERROR(VLOOKUP($A17,'21-09'!$A$6:$L$29,6,FALSE),0)</f>
        <v>0</v>
      </c>
      <c r="AH17" s="193">
        <f>IFERROR(VLOOKUP($A17,'28-09'!$A$6:$L$29,6,FALSE),0)</f>
        <v>12</v>
      </c>
      <c r="AI17" s="193">
        <f>IFERROR(VLOOKUP($A17,'05-10'!$A$6:$L$29,6,FALSE),0)</f>
        <v>0</v>
      </c>
      <c r="AJ17" s="193">
        <f>IFERROR(VLOOKUP($A17,'12-10'!$A$6:$L$29,6,FALSE),0)</f>
        <v>4.5</v>
      </c>
      <c r="AK17" s="193">
        <f>IFERROR(VLOOKUP($A17,'14-10'!$A$6:$L$29,6,FALSE),0)</f>
        <v>14</v>
      </c>
      <c r="AL17" s="313">
        <f t="shared" si="1"/>
        <v>14</v>
      </c>
      <c r="AM17" s="193">
        <f t="shared" si="2"/>
        <v>0</v>
      </c>
      <c r="AN17" s="309">
        <f t="shared" si="3"/>
        <v>2</v>
      </c>
    </row>
    <row r="18" spans="1:40" ht="15" customHeight="1">
      <c r="A18" s="57" t="s">
        <v>90</v>
      </c>
      <c r="B18" s="170" t="s">
        <v>134</v>
      </c>
      <c r="C18" s="195">
        <f t="shared" si="0"/>
        <v>66.55</v>
      </c>
      <c r="D18" s="193">
        <f>IFERROR(VLOOKUP($A18,'26-03'!$A$6:$L$29,6,FALSE),0)</f>
        <v>0</v>
      </c>
      <c r="E18" s="193">
        <f>IFERROR(VLOOKUP($A18,'30-03'!$A$6:$L$29,6,FALSE),0)</f>
        <v>7</v>
      </c>
      <c r="F18" s="193">
        <f>IFERROR(VLOOKUP($A18,'06-04'!$A$6:$L$29,6,FALSE),0)</f>
        <v>0</v>
      </c>
      <c r="G18" s="193">
        <f>IFERROR(VLOOKUP($A18,'13-04'!$A$6:$L$29,6,FALSE),0)</f>
        <v>0</v>
      </c>
      <c r="H18" s="193">
        <f>IFERROR(VLOOKUP($A18,'20-04'!$A$6:$L$29,6,FALSE),0)</f>
        <v>0.6</v>
      </c>
      <c r="I18" s="193">
        <f>IFERROR(VLOOKUP($A18,'27-04'!$A$6:$L$29,6,FALSE),0)</f>
        <v>3.5</v>
      </c>
      <c r="J18" s="193">
        <f>IFERROR(VLOOKUP($A18,'04-05'!$A$6:$L$29,6,FALSE),0)</f>
        <v>0.2</v>
      </c>
      <c r="K18" s="193">
        <f>IFERROR(VLOOKUP($A18,'11-05'!$A$6:$L$29,6,FALSE),0)</f>
        <v>0</v>
      </c>
      <c r="L18" s="193">
        <f>IFERROR(VLOOKUP($A18,'18-05'!$A$6:$L$29,6,FALSE),0)</f>
        <v>0</v>
      </c>
      <c r="M18" s="193">
        <f>IFERROR(VLOOKUP($A18,'25-05'!$A$6:$L$29,6,FALSE),0)</f>
        <v>0</v>
      </c>
      <c r="N18" s="193">
        <f>IFERROR(VLOOKUP($A18,'01-06'!$A$6:$L$29,6,FALSE),0)</f>
        <v>0</v>
      </c>
      <c r="O18" s="193">
        <f>IFERROR(VLOOKUP($A18,'08-06'!$A$6:$L$29,6,FALSE),0)</f>
        <v>1.5</v>
      </c>
      <c r="P18" s="193">
        <f>IFERROR(VLOOKUP($A18,'10-06'!$A$6:$L$29,6,FALSE),0)</f>
        <v>7</v>
      </c>
      <c r="Q18" s="193">
        <f>IFERROR(VLOOKUP($A18,'15-06'!$A$6:$L$29,6,FALSE),0)</f>
        <v>8</v>
      </c>
      <c r="R18" s="193">
        <f>IFERROR(VLOOKUP($A18,'22-06'!$A$6:$L$29,6,FALSE),0)</f>
        <v>0</v>
      </c>
      <c r="S18" s="193">
        <f>IFERROR(VLOOKUP($A18,'29-06'!$A$6:$L$29,6,FALSE),0)</f>
        <v>0.75</v>
      </c>
      <c r="T18" s="193">
        <f>IFERROR(VLOOKUP($A18,'06-07'!$A$6:$L$29,6,FALSE),0)</f>
        <v>7.5</v>
      </c>
      <c r="U18" s="193">
        <f>IFERROR(VLOOKUP($A18,'13-07'!$A$6:$L$29,6,FALSE),0)</f>
        <v>0</v>
      </c>
      <c r="V18" s="193">
        <f>IFERROR(VLOOKUP($A18,'20-07'!$A$6:$L$29,6,FALSE),0)</f>
        <v>0</v>
      </c>
      <c r="W18" s="193">
        <f>IFERROR(VLOOKUP($A18,'27-07'!$A$6:$L$29,6,FALSE),0)</f>
        <v>4.5</v>
      </c>
      <c r="X18" s="193">
        <f>IFERROR(VLOOKUP($A18,'03-08'!$A$6:$L$29,6,FALSE),0)</f>
        <v>3.5</v>
      </c>
      <c r="Y18" s="193">
        <f>IFERROR(VLOOKUP($A18,'10-08'!$A$6:$L$29,6,FALSE),0)</f>
        <v>2.5</v>
      </c>
      <c r="Z18" s="193">
        <f>IFERROR(VLOOKUP($A18,'17-08'!$A$6:$L$29,6,FALSE),0)</f>
        <v>7</v>
      </c>
      <c r="AA18" s="193">
        <f>IFERROR(VLOOKUP($A18,'24-08'!$A$6:$L$29,6,FALSE),0)</f>
        <v>0</v>
      </c>
      <c r="AB18" s="193">
        <f>IFERROR(VLOOKUP($A18,'26-08'!$A$6:$L$29,6,FALSE),0)</f>
        <v>0</v>
      </c>
      <c r="AC18" s="193">
        <f>IFERROR(VLOOKUP($A18,'27-08'!$A$6:$L$29,6,FALSE),0)</f>
        <v>1</v>
      </c>
      <c r="AD18" s="193">
        <f>IFERROR(VLOOKUP($A18,'31-08'!$A$6:$L$29,6,FALSE),0)</f>
        <v>0</v>
      </c>
      <c r="AE18" s="193">
        <f>IFERROR(VLOOKUP($A18,'07-09'!$A$6:$L$29,6,FALSE),0)</f>
        <v>0</v>
      </c>
      <c r="AF18" s="193">
        <f>IFERROR(VLOOKUP($A18,'14-09'!$A$6:$L$29,6,FALSE),0)</f>
        <v>0</v>
      </c>
      <c r="AG18" s="193">
        <f>IFERROR(VLOOKUP($A18,'21-09'!$A$6:$L$29,6,FALSE),0)</f>
        <v>2.5</v>
      </c>
      <c r="AH18" s="193">
        <f>IFERROR(VLOOKUP($A18,'28-09'!$A$6:$L$29,6,FALSE),0)</f>
        <v>0</v>
      </c>
      <c r="AI18" s="193">
        <f>IFERROR(VLOOKUP($A18,'05-10'!$A$6:$L$29,6,FALSE),0)</f>
        <v>7.5</v>
      </c>
      <c r="AJ18" s="193">
        <f>IFERROR(VLOOKUP($A18,'12-10'!$A$6:$L$29,6,FALSE),0)</f>
        <v>2</v>
      </c>
      <c r="AK18" s="193">
        <f>IFERROR(VLOOKUP($A18,'14-10'!$A$6:$L$29,6,FALSE),0)</f>
        <v>0</v>
      </c>
      <c r="AL18" s="313">
        <f t="shared" si="1"/>
        <v>17</v>
      </c>
      <c r="AM18" s="193">
        <f t="shared" si="2"/>
        <v>0</v>
      </c>
      <c r="AN18" s="309">
        <f t="shared" si="3"/>
        <v>0</v>
      </c>
    </row>
    <row r="19" spans="1:40" ht="15" customHeight="1">
      <c r="A19" s="57" t="s">
        <v>76</v>
      </c>
      <c r="B19" s="170" t="s">
        <v>135</v>
      </c>
      <c r="C19" s="195">
        <f t="shared" si="0"/>
        <v>64.7</v>
      </c>
      <c r="D19" s="193">
        <f>IFERROR(VLOOKUP($A19,'26-03'!$A$6:$L$29,6,FALSE),0)</f>
        <v>6</v>
      </c>
      <c r="E19" s="193">
        <f>IFERROR(VLOOKUP($A19,'30-03'!$A$6:$L$29,6,FALSE),0)</f>
        <v>0</v>
      </c>
      <c r="F19" s="193">
        <f>IFERROR(VLOOKUP($A19,'06-04'!$A$6:$L$29,6,FALSE),0)</f>
        <v>1</v>
      </c>
      <c r="G19" s="193">
        <f>IFERROR(VLOOKUP($A19,'13-04'!$A$6:$L$29,6,FALSE),0)</f>
        <v>6</v>
      </c>
      <c r="H19" s="193">
        <f>IFERROR(VLOOKUP($A19,'20-04'!$A$6:$L$29,6,FALSE),0)</f>
        <v>0</v>
      </c>
      <c r="I19" s="193">
        <f>IFERROR(VLOOKUP($A19,'27-04'!$A$6:$L$29,6,FALSE),0)</f>
        <v>0</v>
      </c>
      <c r="J19" s="193">
        <f>IFERROR(VLOOKUP($A19,'04-05'!$A$6:$L$29,6,FALSE),0)</f>
        <v>0.2</v>
      </c>
      <c r="K19" s="193">
        <f>IFERROR(VLOOKUP($A19,'11-05'!$A$6:$L$29,6,FALSE),0)</f>
        <v>0</v>
      </c>
      <c r="L19" s="193">
        <f>IFERROR(VLOOKUP($A19,'18-05'!$A$6:$L$29,6,FALSE),0)</f>
        <v>0</v>
      </c>
      <c r="M19" s="193">
        <f>IFERROR(VLOOKUP($A19,'25-05'!$A$6:$L$29,6,FALSE),0)</f>
        <v>8</v>
      </c>
      <c r="N19" s="193">
        <f>IFERROR(VLOOKUP($A19,'01-06'!$A$6:$L$29,6,FALSE),0)</f>
        <v>7</v>
      </c>
      <c r="O19" s="193">
        <f>IFERROR(VLOOKUP($A19,'08-06'!$A$6:$L$29,6,FALSE),0)</f>
        <v>1.5</v>
      </c>
      <c r="P19" s="193">
        <f>IFERROR(VLOOKUP($A19,'10-06'!$A$6:$L$29,6,FALSE),0)</f>
        <v>2.5</v>
      </c>
      <c r="Q19" s="193">
        <f>IFERROR(VLOOKUP($A19,'15-06'!$A$6:$L$29,6,FALSE),0)</f>
        <v>0</v>
      </c>
      <c r="R19" s="193">
        <f>IFERROR(VLOOKUP($A19,'22-06'!$A$6:$L$29,6,FALSE),0)</f>
        <v>1.5</v>
      </c>
      <c r="S19" s="193">
        <f>IFERROR(VLOOKUP($A19,'29-06'!$A$6:$L$29,6,FALSE),0)</f>
        <v>0</v>
      </c>
      <c r="T19" s="193">
        <f>IFERROR(VLOOKUP($A19,'06-07'!$A$6:$L$29,6,FALSE),0)</f>
        <v>10</v>
      </c>
      <c r="U19" s="193">
        <f>IFERROR(VLOOKUP($A19,'13-07'!$A$6:$L$29,6,FALSE),0)</f>
        <v>4</v>
      </c>
      <c r="V19" s="193">
        <f>IFERROR(VLOOKUP($A19,'20-07'!$A$6:$L$29,6,FALSE),0)</f>
        <v>0</v>
      </c>
      <c r="W19" s="193">
        <f>IFERROR(VLOOKUP($A19,'27-07'!$A$6:$L$29,6,FALSE),0)</f>
        <v>2</v>
      </c>
      <c r="X19" s="193">
        <f>IFERROR(VLOOKUP($A19,'03-08'!$A$6:$L$29,6,FALSE),0)</f>
        <v>0</v>
      </c>
      <c r="Y19" s="193">
        <f>IFERROR(VLOOKUP($A19,'10-08'!$A$6:$L$29,6,FALSE),0)</f>
        <v>10</v>
      </c>
      <c r="Z19" s="193">
        <f>IFERROR(VLOOKUP($A19,'17-08'!$A$6:$L$29,6,FALSE),0)</f>
        <v>0</v>
      </c>
      <c r="AA19" s="193">
        <f>IFERROR(VLOOKUP($A19,'24-08'!$A$6:$L$29,6,FALSE),0)</f>
        <v>5</v>
      </c>
      <c r="AB19" s="193">
        <f>IFERROR(VLOOKUP($A19,'26-08'!$A$6:$L$29,6,FALSE),0)</f>
        <v>0</v>
      </c>
      <c r="AC19" s="193">
        <f>IFERROR(VLOOKUP($A19,'27-08'!$A$6:$L$29,6,FALSE),0)</f>
        <v>0</v>
      </c>
      <c r="AD19" s="193">
        <f>IFERROR(VLOOKUP($A19,'31-08'!$A$6:$L$29,6,FALSE),0)</f>
        <v>0</v>
      </c>
      <c r="AE19" s="193">
        <f>IFERROR(VLOOKUP($A19,'07-09'!$A$6:$L$29,6,FALSE),0)</f>
        <v>0</v>
      </c>
      <c r="AF19" s="193">
        <f>IFERROR(VLOOKUP($A19,'14-09'!$A$6:$L$29,6,FALSE),0)</f>
        <v>0</v>
      </c>
      <c r="AG19" s="193">
        <f>IFERROR(VLOOKUP($A19,'21-09'!$A$6:$L$29,6,FALSE),0)</f>
        <v>0</v>
      </c>
      <c r="AH19" s="193">
        <f>IFERROR(VLOOKUP($A19,'28-09'!$A$6:$L$29,6,FALSE),0)</f>
        <v>0</v>
      </c>
      <c r="AI19" s="193">
        <f>IFERROR(VLOOKUP($A19,'05-10'!$A$6:$L$29,6,FALSE),0)</f>
        <v>0</v>
      </c>
      <c r="AJ19" s="193">
        <f>IFERROR(VLOOKUP($A19,'12-10'!$A$6:$L$29,6,FALSE),0)</f>
        <v>0</v>
      </c>
      <c r="AK19" s="193">
        <f>IFERROR(VLOOKUP($A19,'14-10'!$A$6:$L$29,6,FALSE),0)</f>
        <v>0</v>
      </c>
      <c r="AL19" s="313">
        <f t="shared" si="1"/>
        <v>14</v>
      </c>
      <c r="AM19" s="193">
        <f t="shared" si="2"/>
        <v>0</v>
      </c>
      <c r="AN19" s="309">
        <f t="shared" si="3"/>
        <v>0</v>
      </c>
    </row>
    <row r="20" spans="1:40" ht="15" customHeight="1">
      <c r="A20" s="57" t="s">
        <v>94</v>
      </c>
      <c r="B20" s="170" t="s">
        <v>133</v>
      </c>
      <c r="C20" s="195">
        <f t="shared" si="0"/>
        <v>61.783333333333339</v>
      </c>
      <c r="D20" s="193">
        <f>IFERROR(VLOOKUP($A20,'26-03'!$A$6:$L$29,6,FALSE),0)</f>
        <v>0</v>
      </c>
      <c r="E20" s="193">
        <f>IFERROR(VLOOKUP($A20,'30-03'!$A$6:$L$29,6,FALSE),0)</f>
        <v>0.5</v>
      </c>
      <c r="F20" s="193">
        <f>IFERROR(VLOOKUP($A20,'06-04'!$A$6:$L$29,6,FALSE),0)</f>
        <v>0</v>
      </c>
      <c r="G20" s="193">
        <f>IFERROR(VLOOKUP($A20,'13-04'!$A$6:$L$29,6,FALSE),0)</f>
        <v>0.75</v>
      </c>
      <c r="H20" s="193">
        <f>IFERROR(VLOOKUP($A20,'20-04'!$A$6:$L$29,6,FALSE),0)</f>
        <v>0</v>
      </c>
      <c r="I20" s="193">
        <f>IFERROR(VLOOKUP($A20,'27-04'!$A$6:$L$29,6,FALSE),0)</f>
        <v>12</v>
      </c>
      <c r="J20" s="193">
        <f>IFERROR(VLOOKUP($A20,'04-05'!$A$6:$L$29,6,FALSE),0)</f>
        <v>3</v>
      </c>
      <c r="K20" s="193">
        <f>IFERROR(VLOOKUP($A20,'11-05'!$A$6:$L$29,6,FALSE),0)</f>
        <v>2</v>
      </c>
      <c r="L20" s="193">
        <f>IFERROR(VLOOKUP($A20,'18-05'!$A$6:$L$29,6,FALSE),0)</f>
        <v>0</v>
      </c>
      <c r="M20" s="193">
        <f>IFERROR(VLOOKUP($A20,'25-05'!$A$6:$L$29,6,FALSE),0)</f>
        <v>0</v>
      </c>
      <c r="N20" s="193">
        <f>IFERROR(VLOOKUP($A20,'01-06'!$A$6:$L$29,6,FALSE),0)</f>
        <v>0</v>
      </c>
      <c r="O20" s="193">
        <f>IFERROR(VLOOKUP($A20,'08-06'!$A$6:$L$29,6,FALSE),0)</f>
        <v>0</v>
      </c>
      <c r="P20" s="193">
        <f>IFERROR(VLOOKUP($A20,'10-06'!$A$6:$L$29,6,FALSE),0)</f>
        <v>0</v>
      </c>
      <c r="Q20" s="193">
        <f>IFERROR(VLOOKUP($A20,'15-06'!$A$6:$L$29,6,FALSE),0)</f>
        <v>0.33333333333333331</v>
      </c>
      <c r="R20" s="193">
        <f>IFERROR(VLOOKUP($A20,'22-06'!$A$6:$L$29,6,FALSE),0)</f>
        <v>6</v>
      </c>
      <c r="S20" s="193">
        <f>IFERROR(VLOOKUP($A20,'29-06'!$A$6:$L$29,6,FALSE),0)</f>
        <v>0</v>
      </c>
      <c r="T20" s="193">
        <f>IFERROR(VLOOKUP($A20,'06-07'!$A$6:$L$29,6,FALSE),0)</f>
        <v>0</v>
      </c>
      <c r="U20" s="193">
        <f>IFERROR(VLOOKUP($A20,'13-07'!$A$6:$L$29,6,FALSE),0)</f>
        <v>0</v>
      </c>
      <c r="V20" s="193">
        <f>IFERROR(VLOOKUP($A20,'20-07'!$A$6:$L$29,6,FALSE),0)</f>
        <v>0</v>
      </c>
      <c r="W20" s="193">
        <f>IFERROR(VLOOKUP($A20,'27-07'!$A$6:$L$29,6,FALSE),0)</f>
        <v>0</v>
      </c>
      <c r="X20" s="193">
        <f>IFERROR(VLOOKUP($A20,'03-08'!$A$6:$L$29,6,FALSE),0)</f>
        <v>0</v>
      </c>
      <c r="Y20" s="193">
        <f>IFERROR(VLOOKUP($A20,'10-08'!$A$6:$L$29,6,FALSE),0)</f>
        <v>2.5</v>
      </c>
      <c r="Z20" s="193">
        <f>IFERROR(VLOOKUP($A20,'17-08'!$A$6:$L$29,6,FALSE),0)</f>
        <v>0</v>
      </c>
      <c r="AA20" s="193">
        <f>IFERROR(VLOOKUP($A20,'24-08'!$A$6:$L$29,6,FALSE),0)</f>
        <v>0</v>
      </c>
      <c r="AB20" s="193">
        <f>IFERROR(VLOOKUP($A20,'26-08'!$A$6:$L$29,6,FALSE),0)</f>
        <v>1.2</v>
      </c>
      <c r="AC20" s="193">
        <f>IFERROR(VLOOKUP($A20,'27-08'!$A$6:$L$29,6,FALSE),0)</f>
        <v>0</v>
      </c>
      <c r="AD20" s="193">
        <f>IFERROR(VLOOKUP($A20,'31-08'!$A$6:$L$29,6,FALSE),0)</f>
        <v>6</v>
      </c>
      <c r="AE20" s="193">
        <f>IFERROR(VLOOKUP($A20,'07-09'!$A$6:$L$29,6,FALSE),0)</f>
        <v>7</v>
      </c>
      <c r="AF20" s="193">
        <f>IFERROR(VLOOKUP($A20,'14-09'!$A$6:$L$29,6,FALSE),0)</f>
        <v>0</v>
      </c>
      <c r="AG20" s="193">
        <f>IFERROR(VLOOKUP($A20,'21-09'!$A$6:$L$29,6,FALSE),0)</f>
        <v>2.5</v>
      </c>
      <c r="AH20" s="193">
        <f>IFERROR(VLOOKUP($A20,'28-09'!$A$6:$L$29,6,FALSE),0)</f>
        <v>0</v>
      </c>
      <c r="AI20" s="193">
        <f>IFERROR(VLOOKUP($A20,'05-10'!$A$6:$L$29,6,FALSE),0)</f>
        <v>12</v>
      </c>
      <c r="AJ20" s="193">
        <f>IFERROR(VLOOKUP($A20,'12-10'!$A$6:$L$29,6,FALSE),0)</f>
        <v>6</v>
      </c>
      <c r="AK20" s="193">
        <f>IFERROR(VLOOKUP($A20,'14-10'!$A$6:$L$29,6,FALSE),0)</f>
        <v>0</v>
      </c>
      <c r="AL20" s="313">
        <f t="shared" si="1"/>
        <v>14</v>
      </c>
      <c r="AM20" s="193">
        <f t="shared" si="2"/>
        <v>0</v>
      </c>
      <c r="AN20" s="309">
        <f t="shared" si="3"/>
        <v>2</v>
      </c>
    </row>
    <row r="21" spans="1:40" ht="15" customHeight="1">
      <c r="A21" s="57" t="s">
        <v>92</v>
      </c>
      <c r="B21" s="170" t="s">
        <v>187</v>
      </c>
      <c r="C21" s="195">
        <f t="shared" si="0"/>
        <v>60.2</v>
      </c>
      <c r="D21" s="193">
        <f>IFERROR(VLOOKUP($A21,'26-03'!$A$6:$L$29,6,FALSE),0)</f>
        <v>0</v>
      </c>
      <c r="E21" s="193">
        <f>IFERROR(VLOOKUP($A21,'30-03'!$A$6:$L$29,6,FALSE),0)</f>
        <v>0</v>
      </c>
      <c r="F21" s="193">
        <f>IFERROR(VLOOKUP($A21,'06-04'!$A$6:$L$29,6,FALSE),0)</f>
        <v>0</v>
      </c>
      <c r="G21" s="193">
        <f>IFERROR(VLOOKUP($A21,'13-04'!$A$6:$L$29,6,FALSE),0)</f>
        <v>0</v>
      </c>
      <c r="H21" s="193">
        <f>IFERROR(VLOOKUP($A21,'20-04'!$A$6:$L$29,6,FALSE),0)</f>
        <v>0</v>
      </c>
      <c r="I21" s="193">
        <f>IFERROR(VLOOKUP($A21,'27-04'!$A$6:$L$29,6,FALSE),0)</f>
        <v>0</v>
      </c>
      <c r="J21" s="193">
        <f>IFERROR(VLOOKUP($A21,'04-05'!$A$6:$L$29,6,FALSE),0)</f>
        <v>0</v>
      </c>
      <c r="K21" s="193">
        <f>IFERROR(VLOOKUP($A21,'11-05'!$A$6:$L$29,6,FALSE),0)</f>
        <v>0</v>
      </c>
      <c r="L21" s="193">
        <f>IFERROR(VLOOKUP($A21,'18-05'!$A$6:$L$29,6,FALSE),0)</f>
        <v>0</v>
      </c>
      <c r="M21" s="193">
        <f>IFERROR(VLOOKUP($A21,'25-05'!$A$6:$L$29,6,FALSE),0)</f>
        <v>0</v>
      </c>
      <c r="N21" s="193">
        <f>IFERROR(VLOOKUP($A21,'01-06'!$A$6:$L$29,6,FALSE),0)</f>
        <v>4</v>
      </c>
      <c r="O21" s="193">
        <f>IFERROR(VLOOKUP($A21,'08-06'!$A$6:$L$29,6,FALSE),0)</f>
        <v>7</v>
      </c>
      <c r="P21" s="193">
        <f>IFERROR(VLOOKUP($A21,'10-06'!$A$6:$L$29,6,FALSE),0)</f>
        <v>0</v>
      </c>
      <c r="Q21" s="193">
        <f>IFERROR(VLOOKUP($A21,'15-06'!$A$6:$L$29,6,FALSE),0)</f>
        <v>0</v>
      </c>
      <c r="R21" s="193">
        <f>IFERROR(VLOOKUP($A21,'22-06'!$A$6:$L$29,6,FALSE),0)</f>
        <v>10</v>
      </c>
      <c r="S21" s="193">
        <f>IFERROR(VLOOKUP($A21,'29-06'!$A$6:$L$29,6,FALSE),0)</f>
        <v>10</v>
      </c>
      <c r="T21" s="193">
        <f>IFERROR(VLOOKUP($A21,'06-07'!$A$6:$L$29,6,FALSE),0)</f>
        <v>0</v>
      </c>
      <c r="U21" s="193">
        <f>IFERROR(VLOOKUP($A21,'13-07'!$A$6:$L$29,6,FALSE),0)</f>
        <v>0</v>
      </c>
      <c r="V21" s="193">
        <f>IFERROR(VLOOKUP($A21,'20-07'!$A$6:$L$29,6,FALSE),0)</f>
        <v>0</v>
      </c>
      <c r="W21" s="193">
        <f>IFERROR(VLOOKUP($A21,'27-07'!$A$6:$L$29,6,FALSE),0)</f>
        <v>6.5</v>
      </c>
      <c r="X21" s="193">
        <f>IFERROR(VLOOKUP($A21,'03-08'!$A$6:$L$29,6,FALSE),0)</f>
        <v>0</v>
      </c>
      <c r="Y21" s="193">
        <f>IFERROR(VLOOKUP($A21,'10-08'!$A$6:$L$29,6,FALSE),0)</f>
        <v>0</v>
      </c>
      <c r="Z21" s="193">
        <f>IFERROR(VLOOKUP($A21,'17-08'!$A$6:$L$29,6,FALSE),0)</f>
        <v>0</v>
      </c>
      <c r="AA21" s="193">
        <f>IFERROR(VLOOKUP($A21,'24-08'!$A$6:$L$29,6,FALSE),0)</f>
        <v>0</v>
      </c>
      <c r="AB21" s="193">
        <f>IFERROR(VLOOKUP($A21,'26-08'!$A$6:$L$29,6,FALSE),0)</f>
        <v>1.2</v>
      </c>
      <c r="AC21" s="193">
        <f>IFERROR(VLOOKUP($A21,'27-08'!$A$6:$L$29,6,FALSE),0)</f>
        <v>0</v>
      </c>
      <c r="AD21" s="193">
        <f>IFERROR(VLOOKUP($A21,'31-08'!$A$6:$L$29,6,FALSE),0)</f>
        <v>6</v>
      </c>
      <c r="AE21" s="193">
        <f>IFERROR(VLOOKUP($A21,'07-09'!$A$6:$L$29,6,FALSE),0)</f>
        <v>7</v>
      </c>
      <c r="AF21" s="193">
        <f>IFERROR(VLOOKUP($A21,'14-09'!$A$6:$L$29,6,FALSE),0)</f>
        <v>3.5</v>
      </c>
      <c r="AG21" s="193">
        <f>IFERROR(VLOOKUP($A21,'21-09'!$A$6:$L$29,6,FALSE),0)</f>
        <v>0</v>
      </c>
      <c r="AH21" s="193">
        <f>IFERROR(VLOOKUP($A21,'28-09'!$A$6:$L$29,6,FALSE),0)</f>
        <v>0</v>
      </c>
      <c r="AI21" s="193">
        <f>IFERROR(VLOOKUP($A21,'05-10'!$A$6:$L$29,6,FALSE),0)</f>
        <v>0</v>
      </c>
      <c r="AJ21" s="193">
        <f>IFERROR(VLOOKUP($A21,'12-10'!$A$6:$L$29,6,FALSE),0)</f>
        <v>0</v>
      </c>
      <c r="AK21" s="193">
        <f>IFERROR(VLOOKUP($A21,'14-10'!$A$6:$L$29,6,FALSE),0)</f>
        <v>5</v>
      </c>
      <c r="AL21" s="313">
        <f t="shared" si="1"/>
        <v>10</v>
      </c>
      <c r="AM21" s="193">
        <f t="shared" si="2"/>
        <v>0</v>
      </c>
      <c r="AN21" s="309">
        <f t="shared" si="3"/>
        <v>0</v>
      </c>
    </row>
    <row r="22" spans="1:40" ht="15" customHeight="1">
      <c r="A22" s="57" t="s">
        <v>84</v>
      </c>
      <c r="B22" s="170" t="s">
        <v>132</v>
      </c>
      <c r="C22" s="195">
        <f t="shared" si="0"/>
        <v>59.833333333333336</v>
      </c>
      <c r="D22" s="193">
        <f>IFERROR(VLOOKUP($A22,'26-03'!$A$6:$L$29,6,FALSE),0)</f>
        <v>0</v>
      </c>
      <c r="E22" s="193">
        <f>IFERROR(VLOOKUP($A22,'30-03'!$A$6:$L$29,6,FALSE),0)</f>
        <v>2</v>
      </c>
      <c r="F22" s="193">
        <f>IFERROR(VLOOKUP($A22,'06-04'!$A$6:$L$29,6,FALSE),0)</f>
        <v>0</v>
      </c>
      <c r="G22" s="193">
        <f>IFERROR(VLOOKUP($A22,'13-04'!$A$6:$L$29,6,FALSE),0)</f>
        <v>0</v>
      </c>
      <c r="H22" s="193">
        <f>IFERROR(VLOOKUP($A22,'20-04'!$A$6:$L$29,6,FALSE),0)</f>
        <v>0</v>
      </c>
      <c r="I22" s="193">
        <f>IFERROR(VLOOKUP($A22,'27-04'!$A$6:$L$29,6,FALSE),0)</f>
        <v>0</v>
      </c>
      <c r="J22" s="193">
        <f>IFERROR(VLOOKUP($A22,'04-05'!$A$6:$L$29,6,FALSE),0)</f>
        <v>0</v>
      </c>
      <c r="K22" s="193">
        <f>IFERROR(VLOOKUP($A22,'11-05'!$A$6:$L$29,6,FALSE),0)</f>
        <v>0</v>
      </c>
      <c r="L22" s="193">
        <f>IFERROR(VLOOKUP($A22,'18-05'!$A$6:$L$29,6,FALSE),0)</f>
        <v>1.5</v>
      </c>
      <c r="M22" s="193">
        <f>IFERROR(VLOOKUP($A22,'25-05'!$A$6:$L$29,6,FALSE),0)</f>
        <v>7</v>
      </c>
      <c r="N22" s="193">
        <f>IFERROR(VLOOKUP($A22,'01-06'!$A$6:$L$29,6,FALSE),0)</f>
        <v>0</v>
      </c>
      <c r="O22" s="193">
        <f>IFERROR(VLOOKUP($A22,'08-06'!$A$6:$L$29,6,FALSE),0)</f>
        <v>0</v>
      </c>
      <c r="P22" s="193">
        <f>IFERROR(VLOOKUP($A22,'10-06'!$A$6:$L$29,6,FALSE),0)</f>
        <v>0</v>
      </c>
      <c r="Q22" s="193">
        <f>IFERROR(VLOOKUP($A22,'15-06'!$A$6:$L$29,6,FALSE),0)</f>
        <v>0</v>
      </c>
      <c r="R22" s="193">
        <f>IFERROR(VLOOKUP($A22,'22-06'!$A$6:$L$29,6,FALSE),0)</f>
        <v>0</v>
      </c>
      <c r="S22" s="193">
        <f>IFERROR(VLOOKUP($A22,'29-06'!$A$6:$L$29,6,FALSE),0)</f>
        <v>0</v>
      </c>
      <c r="T22" s="193">
        <f>IFERROR(VLOOKUP($A22,'06-07'!$A$6:$L$29,6,FALSE),0)</f>
        <v>0</v>
      </c>
      <c r="U22" s="193">
        <f>IFERROR(VLOOKUP($A22,'13-07'!$A$6:$L$29,6,FALSE),0)</f>
        <v>0</v>
      </c>
      <c r="V22" s="193">
        <f>IFERROR(VLOOKUP($A22,'20-07'!$A$6:$L$29,6,FALSE),0)</f>
        <v>10</v>
      </c>
      <c r="W22" s="193">
        <f>IFERROR(VLOOKUP($A22,'27-07'!$A$6:$L$29,6,FALSE),0)</f>
        <v>0</v>
      </c>
      <c r="X22" s="193">
        <f>IFERROR(VLOOKUP($A22,'03-08'!$A$6:$L$29,6,FALSE),0)</f>
        <v>0</v>
      </c>
      <c r="Y22" s="193">
        <f>IFERROR(VLOOKUP($A22,'10-08'!$A$6:$L$29,6,FALSE),0)</f>
        <v>0</v>
      </c>
      <c r="Z22" s="193">
        <f>IFERROR(VLOOKUP($A22,'17-08'!$A$6:$L$29,6,FALSE),0)</f>
        <v>0</v>
      </c>
      <c r="AA22" s="193">
        <f>IFERROR(VLOOKUP($A22,'24-08'!$A$6:$L$29,6,FALSE),0)</f>
        <v>0</v>
      </c>
      <c r="AB22" s="193">
        <f>IFERROR(VLOOKUP($A22,'26-08'!$A$6:$L$29,6,FALSE),0)</f>
        <v>0</v>
      </c>
      <c r="AC22" s="193">
        <f>IFERROR(VLOOKUP($A22,'27-08'!$A$6:$L$29,6,FALSE),0)</f>
        <v>0</v>
      </c>
      <c r="AD22" s="193">
        <f>IFERROR(VLOOKUP($A22,'31-08'!$A$6:$L$29,6,FALSE),0)</f>
        <v>0</v>
      </c>
      <c r="AE22" s="193">
        <f>IFERROR(VLOOKUP($A22,'07-09'!$A$6:$L$29,6,FALSE),0)</f>
        <v>0</v>
      </c>
      <c r="AF22" s="193">
        <f>IFERROR(VLOOKUP($A22,'14-09'!$A$6:$L$29,6,FALSE),0)</f>
        <v>9</v>
      </c>
      <c r="AG22" s="193">
        <f>IFERROR(VLOOKUP($A22,'21-09'!$A$6:$L$29,6,FALSE),0)</f>
        <v>6.5</v>
      </c>
      <c r="AH22" s="193">
        <f>IFERROR(VLOOKUP($A22,'28-09'!$A$6:$L$29,6,FALSE),0)</f>
        <v>5.5</v>
      </c>
      <c r="AI22" s="193">
        <f>IFERROR(VLOOKUP($A22,'05-10'!$A$6:$L$29,6,FALSE),0)</f>
        <v>0.33333333333333331</v>
      </c>
      <c r="AJ22" s="193">
        <f>IFERROR(VLOOKUP($A22,'12-10'!$A$6:$L$29,6,FALSE),0)</f>
        <v>8</v>
      </c>
      <c r="AK22" s="193">
        <f>IFERROR(VLOOKUP($A22,'14-10'!$A$6:$L$29,6,FALSE),0)</f>
        <v>10</v>
      </c>
      <c r="AL22" s="313">
        <f t="shared" si="1"/>
        <v>10</v>
      </c>
      <c r="AM22" s="193">
        <f t="shared" si="2"/>
        <v>0</v>
      </c>
      <c r="AN22" s="309">
        <f t="shared" si="3"/>
        <v>0</v>
      </c>
    </row>
    <row r="23" spans="1:40" ht="15" customHeight="1">
      <c r="A23" s="57" t="s">
        <v>97</v>
      </c>
      <c r="B23" s="170" t="s">
        <v>142</v>
      </c>
      <c r="C23" s="195">
        <f t="shared" si="0"/>
        <v>56.433333333333337</v>
      </c>
      <c r="D23" s="193">
        <f>IFERROR(VLOOKUP($A23,'26-03'!$A$6:$L$29,6,FALSE),0)</f>
        <v>0</v>
      </c>
      <c r="E23" s="193">
        <f>IFERROR(VLOOKUP($A23,'30-03'!$A$6:$L$29,6,FALSE),0)</f>
        <v>0</v>
      </c>
      <c r="F23" s="193">
        <f>IFERROR(VLOOKUP($A23,'06-04'!$A$6:$L$29,6,FALSE),0)</f>
        <v>0</v>
      </c>
      <c r="G23" s="193">
        <f>IFERROR(VLOOKUP($A23,'13-04'!$A$6:$L$29,6,FALSE),0)</f>
        <v>0</v>
      </c>
      <c r="H23" s="193">
        <f>IFERROR(VLOOKUP($A23,'20-04'!$A$6:$L$29,6,FALSE),0)</f>
        <v>0.6</v>
      </c>
      <c r="I23" s="193">
        <f>IFERROR(VLOOKUP($A23,'27-04'!$A$6:$L$29,6,FALSE),0)</f>
        <v>0.33333333333333331</v>
      </c>
      <c r="J23" s="193">
        <f>IFERROR(VLOOKUP($A23,'04-05'!$A$6:$L$29,6,FALSE),0)</f>
        <v>7.5</v>
      </c>
      <c r="K23" s="193">
        <f>IFERROR(VLOOKUP($A23,'11-05'!$A$6:$L$29,6,FALSE),0)</f>
        <v>0</v>
      </c>
      <c r="L23" s="193">
        <f>IFERROR(VLOOKUP($A23,'18-05'!$A$6:$L$29,6,FALSE),0)</f>
        <v>1.5</v>
      </c>
      <c r="M23" s="193">
        <f>IFERROR(VLOOKUP($A23,'25-05'!$A$6:$L$29,6,FALSE),0)</f>
        <v>0</v>
      </c>
      <c r="N23" s="193">
        <f>IFERROR(VLOOKUP($A23,'01-06'!$A$6:$L$29,6,FALSE),0)</f>
        <v>0</v>
      </c>
      <c r="O23" s="193">
        <f>IFERROR(VLOOKUP($A23,'08-06'!$A$6:$L$29,6,FALSE),0)</f>
        <v>0</v>
      </c>
      <c r="P23" s="193">
        <f>IFERROR(VLOOKUP($A23,'10-06'!$A$6:$L$29,6,FALSE),0)</f>
        <v>12</v>
      </c>
      <c r="Q23" s="193">
        <f>IFERROR(VLOOKUP($A23,'15-06'!$A$6:$L$29,6,FALSE),0)</f>
        <v>2.5</v>
      </c>
      <c r="R23" s="193">
        <f>IFERROR(VLOOKUP($A23,'22-06'!$A$6:$L$29,6,FALSE),0)</f>
        <v>4</v>
      </c>
      <c r="S23" s="193">
        <f>IFERROR(VLOOKUP($A23,'29-06'!$A$6:$L$29,6,FALSE),0)</f>
        <v>0</v>
      </c>
      <c r="T23" s="193">
        <f>IFERROR(VLOOKUP($A23,'06-07'!$A$6:$L$29,6,FALSE),0)</f>
        <v>1</v>
      </c>
      <c r="U23" s="193">
        <f>IFERROR(VLOOKUP($A23,'13-07'!$A$6:$L$29,6,FALSE),0)</f>
        <v>0</v>
      </c>
      <c r="V23" s="193">
        <f>IFERROR(VLOOKUP($A23,'20-07'!$A$6:$L$29,6,FALSE),0)</f>
        <v>0</v>
      </c>
      <c r="W23" s="193">
        <f>IFERROR(VLOOKUP($A23,'27-07'!$A$6:$L$29,6,FALSE),0)</f>
        <v>0</v>
      </c>
      <c r="X23" s="193">
        <f>IFERROR(VLOOKUP($A23,'03-08'!$A$6:$L$29,6,FALSE),0)</f>
        <v>0</v>
      </c>
      <c r="Y23" s="193">
        <f>IFERROR(VLOOKUP($A23,'10-08'!$A$6:$L$29,6,FALSE),0)</f>
        <v>0</v>
      </c>
      <c r="Z23" s="193">
        <f>IFERROR(VLOOKUP($A23,'17-08'!$A$6:$L$29,6,FALSE),0)</f>
        <v>1.5</v>
      </c>
      <c r="AA23" s="193">
        <f>IFERROR(VLOOKUP($A23,'24-08'!$A$6:$L$29,6,FALSE),0)</f>
        <v>0</v>
      </c>
      <c r="AB23" s="193">
        <f>IFERROR(VLOOKUP($A23,'26-08'!$A$6:$L$29,6,FALSE),0)</f>
        <v>0</v>
      </c>
      <c r="AC23" s="193">
        <f>IFERROR(VLOOKUP($A23,'27-08'!$A$6:$L$29,6,FALSE),0)</f>
        <v>0</v>
      </c>
      <c r="AD23" s="193">
        <f>IFERROR(VLOOKUP($A23,'31-08'!$A$6:$L$29,6,FALSE),0)</f>
        <v>0</v>
      </c>
      <c r="AE23" s="193">
        <f>IFERROR(VLOOKUP($A23,'07-09'!$A$6:$L$29,6,FALSE),0)</f>
        <v>3.5</v>
      </c>
      <c r="AF23" s="193">
        <f>IFERROR(VLOOKUP($A23,'14-09'!$A$6:$L$29,6,FALSE),0)</f>
        <v>0</v>
      </c>
      <c r="AG23" s="193">
        <f>IFERROR(VLOOKUP($A23,'21-09'!$A$6:$L$29,6,FALSE),0)</f>
        <v>0</v>
      </c>
      <c r="AH23" s="193">
        <f>IFERROR(VLOOKUP($A23,'28-09'!$A$6:$L$29,6,FALSE),0)</f>
        <v>0</v>
      </c>
      <c r="AI23" s="193">
        <f>IFERROR(VLOOKUP($A23,'05-10'!$A$6:$L$29,6,FALSE),0)</f>
        <v>0</v>
      </c>
      <c r="AJ23" s="193">
        <f>IFERROR(VLOOKUP($A23,'12-10'!$A$6:$L$29,6,FALSE),0)</f>
        <v>12</v>
      </c>
      <c r="AK23" s="193">
        <f>IFERROR(VLOOKUP($A23,'14-10'!$A$6:$L$29,6,FALSE),0)</f>
        <v>10</v>
      </c>
      <c r="AL23" s="313">
        <f t="shared" si="1"/>
        <v>12</v>
      </c>
      <c r="AM23" s="193">
        <f t="shared" si="2"/>
        <v>0</v>
      </c>
      <c r="AN23" s="309">
        <f t="shared" si="3"/>
        <v>2</v>
      </c>
    </row>
    <row r="24" spans="1:40" ht="15" customHeight="1">
      <c r="A24" s="57" t="s">
        <v>96</v>
      </c>
      <c r="B24" s="170" t="s">
        <v>138</v>
      </c>
      <c r="C24" s="195">
        <f t="shared" si="0"/>
        <v>45.366666666666667</v>
      </c>
      <c r="D24" s="193">
        <f>IFERROR(VLOOKUP($A24,'26-03'!$A$6:$L$29,6,FALSE),0)</f>
        <v>0</v>
      </c>
      <c r="E24" s="193">
        <f>IFERROR(VLOOKUP($A24,'30-03'!$A$6:$L$29,6,FALSE),0)</f>
        <v>0</v>
      </c>
      <c r="F24" s="193">
        <f>IFERROR(VLOOKUP($A24,'06-04'!$A$6:$L$29,6,FALSE),0)</f>
        <v>0</v>
      </c>
      <c r="G24" s="193">
        <f>IFERROR(VLOOKUP($A24,'13-04'!$A$6:$L$29,6,FALSE),0)</f>
        <v>0</v>
      </c>
      <c r="H24" s="193">
        <f>IFERROR(VLOOKUP($A24,'20-04'!$A$6:$L$29,6,FALSE),0)</f>
        <v>4</v>
      </c>
      <c r="I24" s="193">
        <f>IFERROR(VLOOKUP($A24,'27-04'!$A$6:$L$29,6,FALSE),0)</f>
        <v>3.5</v>
      </c>
      <c r="J24" s="193">
        <f>IFERROR(VLOOKUP($A24,'04-05'!$A$6:$L$29,6,FALSE),0)</f>
        <v>0.2</v>
      </c>
      <c r="K24" s="193">
        <f>IFERROR(VLOOKUP($A24,'11-05'!$A$6:$L$29,6,FALSE),0)</f>
        <v>8</v>
      </c>
      <c r="L24" s="193">
        <f>IFERROR(VLOOKUP($A24,'18-05'!$A$6:$L$29,6,FALSE),0)</f>
        <v>0</v>
      </c>
      <c r="M24" s="193">
        <f>IFERROR(VLOOKUP($A24,'25-05'!$A$6:$L$29,6,FALSE),0)</f>
        <v>0</v>
      </c>
      <c r="N24" s="193">
        <f>IFERROR(VLOOKUP($A24,'01-06'!$A$6:$L$29,6,FALSE),0)</f>
        <v>0</v>
      </c>
      <c r="O24" s="193">
        <f>IFERROR(VLOOKUP($A24,'08-06'!$A$6:$L$29,6,FALSE),0)</f>
        <v>0</v>
      </c>
      <c r="P24" s="193">
        <f>IFERROR(VLOOKUP($A24,'10-06'!$A$6:$L$29,6,FALSE),0)</f>
        <v>0</v>
      </c>
      <c r="Q24" s="193">
        <f>IFERROR(VLOOKUP($A24,'15-06'!$A$6:$L$29,6,FALSE),0)</f>
        <v>10</v>
      </c>
      <c r="R24" s="193">
        <f>IFERROR(VLOOKUP($A24,'22-06'!$A$6:$L$29,6,FALSE),0)</f>
        <v>0</v>
      </c>
      <c r="S24" s="193">
        <f>IFERROR(VLOOKUP($A24,'29-06'!$A$6:$L$29,6,FALSE),0)</f>
        <v>0</v>
      </c>
      <c r="T24" s="193">
        <f>IFERROR(VLOOKUP($A24,'06-07'!$A$6:$L$29,6,FALSE),0)</f>
        <v>2.5</v>
      </c>
      <c r="U24" s="193">
        <f>IFERROR(VLOOKUP($A24,'13-07'!$A$6:$L$29,6,FALSE),0)</f>
        <v>0</v>
      </c>
      <c r="V24" s="193">
        <f>IFERROR(VLOOKUP($A24,'20-07'!$A$6:$L$29,6,FALSE),0)</f>
        <v>0</v>
      </c>
      <c r="W24" s="193">
        <f>IFERROR(VLOOKUP($A24,'27-07'!$A$6:$L$29,6,FALSE),0)</f>
        <v>8</v>
      </c>
      <c r="X24" s="193">
        <f>IFERROR(VLOOKUP($A24,'03-08'!$A$6:$L$29,6,FALSE),0)</f>
        <v>0</v>
      </c>
      <c r="Y24" s="193">
        <f>IFERROR(VLOOKUP($A24,'10-08'!$A$6:$L$29,6,FALSE),0)</f>
        <v>0.16666666666666666</v>
      </c>
      <c r="Z24" s="193">
        <f>IFERROR(VLOOKUP($A24,'17-08'!$A$6:$L$29,6,FALSE),0)</f>
        <v>0</v>
      </c>
      <c r="AA24" s="193">
        <f>IFERROR(VLOOKUP($A24,'24-08'!$A$6:$L$29,6,FALSE),0)</f>
        <v>0</v>
      </c>
      <c r="AB24" s="193">
        <f>IFERROR(VLOOKUP($A24,'26-08'!$A$6:$L$29,6,FALSE),0)</f>
        <v>0</v>
      </c>
      <c r="AC24" s="193">
        <f>IFERROR(VLOOKUP($A24,'27-08'!$A$6:$L$29,6,FALSE),0)</f>
        <v>6.5</v>
      </c>
      <c r="AD24" s="193">
        <f>IFERROR(VLOOKUP($A24,'31-08'!$A$6:$L$29,6,FALSE),0)</f>
        <v>0</v>
      </c>
      <c r="AE24" s="193">
        <f>IFERROR(VLOOKUP($A24,'07-09'!$A$6:$L$29,6,FALSE),0)</f>
        <v>0</v>
      </c>
      <c r="AF24" s="193">
        <f>IFERROR(VLOOKUP($A24,'14-09'!$A$6:$L$29,6,FALSE),0)</f>
        <v>0</v>
      </c>
      <c r="AG24" s="193">
        <f>IFERROR(VLOOKUP($A24,'21-09'!$A$6:$L$29,6,FALSE),0)</f>
        <v>0</v>
      </c>
      <c r="AH24" s="193">
        <f>IFERROR(VLOOKUP($A24,'28-09'!$A$6:$L$29,6,FALSE),0)</f>
        <v>0</v>
      </c>
      <c r="AI24" s="193">
        <f>IFERROR(VLOOKUP($A24,'05-10'!$A$6:$L$29,6,FALSE),0)</f>
        <v>2.5</v>
      </c>
      <c r="AJ24" s="193">
        <f>IFERROR(VLOOKUP($A24,'12-10'!$A$6:$L$29,6,FALSE),0)</f>
        <v>0</v>
      </c>
      <c r="AK24" s="193">
        <f>IFERROR(VLOOKUP($A24,'14-10'!$A$6:$L$29,6,FALSE),0)</f>
        <v>0</v>
      </c>
      <c r="AL24" s="313">
        <f t="shared" si="1"/>
        <v>10</v>
      </c>
      <c r="AM24" s="193">
        <f t="shared" si="2"/>
        <v>0</v>
      </c>
      <c r="AN24" s="309">
        <f t="shared" si="3"/>
        <v>0</v>
      </c>
    </row>
    <row r="25" spans="1:40" ht="15" customHeight="1">
      <c r="A25" s="57" t="s">
        <v>87</v>
      </c>
      <c r="B25" s="170" t="s">
        <v>137</v>
      </c>
      <c r="C25" s="195">
        <f t="shared" si="0"/>
        <v>25.7</v>
      </c>
      <c r="D25" s="193">
        <f>IFERROR(VLOOKUP($A25,'26-03'!$A$6:$L$29,6,FALSE),0)</f>
        <v>0</v>
      </c>
      <c r="E25" s="193">
        <f>IFERROR(VLOOKUP($A25,'30-03'!$A$6:$L$29,6,FALSE),0)</f>
        <v>0</v>
      </c>
      <c r="F25" s="193">
        <f>IFERROR(VLOOKUP($A25,'06-04'!$A$6:$L$29,6,FALSE),0)</f>
        <v>0</v>
      </c>
      <c r="G25" s="193">
        <f>IFERROR(VLOOKUP($A25,'13-04'!$A$6:$L$29,6,FALSE),0)</f>
        <v>0</v>
      </c>
      <c r="H25" s="193">
        <f>IFERROR(VLOOKUP($A25,'20-04'!$A$6:$L$29,6,FALSE),0)</f>
        <v>0</v>
      </c>
      <c r="I25" s="193">
        <f>IFERROR(VLOOKUP($A25,'27-04'!$A$6:$L$29,6,FALSE),0)</f>
        <v>7</v>
      </c>
      <c r="J25" s="193">
        <f>IFERROR(VLOOKUP($A25,'04-05'!$A$6:$L$29,6,FALSE),0)</f>
        <v>0</v>
      </c>
      <c r="K25" s="193">
        <f>IFERROR(VLOOKUP($A25,'11-05'!$A$6:$L$29,6,FALSE),0)</f>
        <v>0</v>
      </c>
      <c r="L25" s="193">
        <f>IFERROR(VLOOKUP($A25,'18-05'!$A$6:$L$29,6,FALSE),0)</f>
        <v>0</v>
      </c>
      <c r="M25" s="193">
        <f>IFERROR(VLOOKUP($A25,'25-05'!$A$6:$L$29,6,FALSE),0)</f>
        <v>0</v>
      </c>
      <c r="N25" s="193">
        <f>IFERROR(VLOOKUP($A25,'01-06'!$A$6:$L$29,6,FALSE),0)</f>
        <v>0</v>
      </c>
      <c r="O25" s="193">
        <f>IFERROR(VLOOKUP($A25,'08-06'!$A$6:$L$29,6,FALSE),0)</f>
        <v>7</v>
      </c>
      <c r="P25" s="193">
        <f>IFERROR(VLOOKUP($A25,'10-06'!$A$6:$L$29,6,FALSE),0)</f>
        <v>0</v>
      </c>
      <c r="Q25" s="193">
        <f>IFERROR(VLOOKUP($A25,'15-06'!$A$6:$L$29,6,FALSE),0)</f>
        <v>0</v>
      </c>
      <c r="R25" s="193">
        <f>IFERROR(VLOOKUP($A25,'22-06'!$A$6:$L$29,6,FALSE),0)</f>
        <v>0</v>
      </c>
      <c r="S25" s="193">
        <f>IFERROR(VLOOKUP($A25,'29-06'!$A$6:$L$29,6,FALSE),0)</f>
        <v>5.5</v>
      </c>
      <c r="T25" s="193">
        <f>IFERROR(VLOOKUP($A25,'06-07'!$A$6:$L$29,6,FALSE),0)</f>
        <v>0</v>
      </c>
      <c r="U25" s="193">
        <f>IFERROR(VLOOKUP($A25,'13-07'!$A$6:$L$29,6,FALSE),0)</f>
        <v>0</v>
      </c>
      <c r="V25" s="193">
        <f>IFERROR(VLOOKUP($A25,'20-07'!$A$6:$L$29,6,FALSE),0)</f>
        <v>0</v>
      </c>
      <c r="W25" s="193">
        <f>IFERROR(VLOOKUP($A25,'27-07'!$A$6:$L$29,6,FALSE),0)</f>
        <v>0</v>
      </c>
      <c r="X25" s="193">
        <f>IFERROR(VLOOKUP($A25,'03-08'!$A$6:$L$29,6,FALSE),0)</f>
        <v>0</v>
      </c>
      <c r="Y25" s="193">
        <f>IFERROR(VLOOKUP($A25,'10-08'!$A$6:$L$29,6,FALSE),0)</f>
        <v>0</v>
      </c>
      <c r="Z25" s="193">
        <f>IFERROR(VLOOKUP($A25,'17-08'!$A$6:$L$29,6,FALSE),0)</f>
        <v>0</v>
      </c>
      <c r="AA25" s="193">
        <f>IFERROR(VLOOKUP($A25,'24-08'!$A$6:$L$29,6,FALSE),0)</f>
        <v>0</v>
      </c>
      <c r="AB25" s="193">
        <f>IFERROR(VLOOKUP($A25,'26-08'!$A$6:$L$29,6,FALSE),0)</f>
        <v>1.2</v>
      </c>
      <c r="AC25" s="193">
        <f>IFERROR(VLOOKUP($A25,'27-08'!$A$6:$L$29,6,FALSE),0)</f>
        <v>0</v>
      </c>
      <c r="AD25" s="193">
        <f>IFERROR(VLOOKUP($A25,'31-08'!$A$6:$L$29,6,FALSE),0)</f>
        <v>0</v>
      </c>
      <c r="AE25" s="193">
        <f>IFERROR(VLOOKUP($A25,'07-09'!$A$6:$L$29,6,FALSE),0)</f>
        <v>0</v>
      </c>
      <c r="AF25" s="193">
        <f>IFERROR(VLOOKUP($A25,'14-09'!$A$6:$L$29,6,FALSE),0)</f>
        <v>5</v>
      </c>
      <c r="AG25" s="193">
        <f>IFERROR(VLOOKUP($A25,'21-09'!$A$6:$L$29,6,FALSE),0)</f>
        <v>0</v>
      </c>
      <c r="AH25" s="193">
        <f>IFERROR(VLOOKUP($A25,'28-09'!$A$6:$L$29,6,FALSE),0)</f>
        <v>0</v>
      </c>
      <c r="AI25" s="193">
        <f>IFERROR(VLOOKUP($A25,'05-10'!$A$6:$L$29,6,FALSE),0)</f>
        <v>0</v>
      </c>
      <c r="AJ25" s="193">
        <f>IFERROR(VLOOKUP($A25,'12-10'!$A$6:$L$29,6,FALSE),0)</f>
        <v>0</v>
      </c>
      <c r="AK25" s="193">
        <f>IFERROR(VLOOKUP($A25,'14-10'!$A$6:$L$29,6,FALSE),0)</f>
        <v>0</v>
      </c>
      <c r="AL25" s="313">
        <f t="shared" si="1"/>
        <v>5</v>
      </c>
      <c r="AM25" s="193">
        <f t="shared" si="2"/>
        <v>0</v>
      </c>
      <c r="AN25" s="309">
        <f t="shared" si="3"/>
        <v>0</v>
      </c>
    </row>
    <row r="26" spans="1:40" ht="15" customHeight="1">
      <c r="A26" s="57" t="s">
        <v>91</v>
      </c>
      <c r="B26" s="170" t="s">
        <v>224</v>
      </c>
      <c r="C26" s="195">
        <f t="shared" si="0"/>
        <v>0</v>
      </c>
      <c r="D26" s="193">
        <f>IFERROR(VLOOKUP($A26,'26-03'!$A$6:$L$29,6,FALSE),0)</f>
        <v>0</v>
      </c>
      <c r="E26" s="193">
        <f>IFERROR(VLOOKUP($A26,'30-03'!$A$6:$L$29,6,FALSE),0)</f>
        <v>0</v>
      </c>
      <c r="F26" s="193">
        <f>IFERROR(VLOOKUP($A26,'06-04'!$A$6:$L$29,6,FALSE),0)</f>
        <v>0</v>
      </c>
      <c r="G26" s="193">
        <f>IFERROR(VLOOKUP($A26,'13-04'!$A$6:$L$29,6,FALSE),0)</f>
        <v>0</v>
      </c>
      <c r="H26" s="193">
        <f>IFERROR(VLOOKUP($A26,'20-04'!$A$6:$L$29,6,FALSE),0)</f>
        <v>0</v>
      </c>
      <c r="I26" s="193">
        <f>IFERROR(VLOOKUP($A26,'27-04'!$A$6:$L$29,6,FALSE),0)</f>
        <v>0</v>
      </c>
      <c r="J26" s="193">
        <f>IFERROR(VLOOKUP($A26,'04-05'!$A$6:$L$29,6,FALSE),0)</f>
        <v>0</v>
      </c>
      <c r="K26" s="193">
        <f>IFERROR(VLOOKUP($A26,'11-05'!$A$6:$L$29,6,FALSE),0)</f>
        <v>0</v>
      </c>
      <c r="L26" s="193">
        <f>IFERROR(VLOOKUP($A26,'18-05'!$A$6:$L$29,6,FALSE),0)</f>
        <v>0</v>
      </c>
      <c r="M26" s="193">
        <f>IFERROR(VLOOKUP($A26,'25-05'!$A$6:$L$29,6,FALSE),0)</f>
        <v>0</v>
      </c>
      <c r="N26" s="193">
        <f>IFERROR(VLOOKUP($A26,'01-06'!$A$6:$L$29,6,FALSE),0)</f>
        <v>0</v>
      </c>
      <c r="O26" s="193">
        <f>IFERROR(VLOOKUP($A26,'08-06'!$A$6:$L$29,6,FALSE),0)</f>
        <v>0</v>
      </c>
      <c r="P26" s="193">
        <f>IFERROR(VLOOKUP($A26,'10-06'!$A$6:$L$29,6,FALSE),0)</f>
        <v>0</v>
      </c>
      <c r="Q26" s="193">
        <f>IFERROR(VLOOKUP($A26,'15-06'!$A$6:$L$29,6,FALSE),0)</f>
        <v>0</v>
      </c>
      <c r="R26" s="193">
        <f>IFERROR(VLOOKUP($A26,'22-06'!$A$6:$L$29,6,FALSE),0)</f>
        <v>0</v>
      </c>
      <c r="S26" s="193">
        <f>IFERROR(VLOOKUP($A26,'29-06'!$A$6:$L$29,6,FALSE),0)</f>
        <v>0</v>
      </c>
      <c r="T26" s="193">
        <f>IFERROR(VLOOKUP($A26,'06-07'!$A$6:$L$29,6,FALSE),0)</f>
        <v>0</v>
      </c>
      <c r="U26" s="193">
        <f>IFERROR(VLOOKUP($A26,'13-07'!$A$6:$L$29,6,FALSE),0)</f>
        <v>0</v>
      </c>
      <c r="V26" s="193">
        <f>IFERROR(VLOOKUP($A26,'20-07'!$A$6:$L$29,6,FALSE),0)</f>
        <v>0</v>
      </c>
      <c r="W26" s="193">
        <f>IFERROR(VLOOKUP($A26,'27-07'!$A$6:$L$29,6,FALSE),0)</f>
        <v>0</v>
      </c>
      <c r="X26" s="193">
        <f>IFERROR(VLOOKUP($A26,'03-08'!$A$6:$L$29,6,FALSE),0)</f>
        <v>0</v>
      </c>
      <c r="Y26" s="193">
        <f>IFERROR(VLOOKUP($A26,'10-08'!$A$6:$L$29,6,FALSE),0)</f>
        <v>0</v>
      </c>
      <c r="Z26" s="193">
        <f>IFERROR(VLOOKUP($A26,'17-08'!$A$6:$L$29,6,FALSE),0)</f>
        <v>0</v>
      </c>
      <c r="AA26" s="193">
        <f>IFERROR(VLOOKUP($A26,'24-08'!$A$6:$L$29,6,FALSE),0)</f>
        <v>0</v>
      </c>
      <c r="AB26" s="193">
        <f>IFERROR(VLOOKUP($A26,'26-08'!$A$6:$L$29,6,FALSE),0)</f>
        <v>0</v>
      </c>
      <c r="AC26" s="193">
        <f>IFERROR(VLOOKUP($A26,'27-08'!$A$6:$L$29,6,FALSE),0)</f>
        <v>0</v>
      </c>
      <c r="AD26" s="193">
        <f>IFERROR(VLOOKUP($A26,'31-08'!$A$6:$L$29,6,FALSE),0)</f>
        <v>0</v>
      </c>
      <c r="AE26" s="193">
        <f>IFERROR(VLOOKUP($A26,'07-09'!$A$6:$L$29,6,FALSE),0)</f>
        <v>0</v>
      </c>
      <c r="AF26" s="193">
        <f>IFERROR(VLOOKUP($A26,'14-09'!$A$6:$L$29,6,FALSE),0)</f>
        <v>0</v>
      </c>
      <c r="AG26" s="193">
        <f>IFERROR(VLOOKUP($A26,'21-09'!$A$6:$L$29,6,FALSE),0)</f>
        <v>0</v>
      </c>
      <c r="AH26" s="193">
        <f>IFERROR(VLOOKUP($A26,'28-09'!$A$6:$L$29,6,FALSE),0)</f>
        <v>0</v>
      </c>
      <c r="AI26" s="193">
        <f>IFERROR(VLOOKUP($A26,'05-10'!$A$6:$L$29,6,FALSE),0)</f>
        <v>0</v>
      </c>
      <c r="AJ26" s="193">
        <f>IFERROR(VLOOKUP($A26,'12-10'!$A$6:$L$29,6,FALSE),0)</f>
        <v>0</v>
      </c>
      <c r="AK26" s="193">
        <f>IFERROR(VLOOKUP($A26,'14-10'!$A$6:$L$29,6,FALSE),0)</f>
        <v>0</v>
      </c>
      <c r="AL26" s="313">
        <f t="shared" si="1"/>
        <v>0</v>
      </c>
      <c r="AM26" s="193">
        <f t="shared" si="2"/>
        <v>0</v>
      </c>
      <c r="AN26" s="309">
        <f t="shared" si="3"/>
        <v>0</v>
      </c>
    </row>
    <row r="27" spans="1:40">
      <c r="C27" s="196"/>
    </row>
    <row r="28" spans="1:40">
      <c r="C28" s="197"/>
    </row>
  </sheetData>
  <sheetProtection selectLockedCells="1" selectUnlockedCells="1"/>
  <autoFilter ref="A2:AN26" xr:uid="{00000000-0009-0000-0000-000004000000}">
    <sortState xmlns:xlrd2="http://schemas.microsoft.com/office/spreadsheetml/2017/richdata2" ref="A3:AN26">
      <sortCondition descending="1" ref="C2:C26"/>
    </sortState>
  </autoFilter>
  <sortState xmlns:xlrd2="http://schemas.microsoft.com/office/spreadsheetml/2017/richdata2" ref="A3:F27">
    <sortCondition ref="A3:A27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N57"/>
  <sheetViews>
    <sheetView showZeros="0" workbookViewId="0">
      <selection activeCell="I8" sqref="I8"/>
    </sheetView>
  </sheetViews>
  <sheetFormatPr defaultColWidth="9.08984375" defaultRowHeight="15.5"/>
  <cols>
    <col min="1" max="1" width="1.6328125" style="131" customWidth="1"/>
    <col min="2" max="2" width="15.6328125" style="8" customWidth="1"/>
    <col min="3" max="3" width="15.36328125" style="7" customWidth="1"/>
    <col min="4" max="5" width="8.7265625" style="7" customWidth="1"/>
    <col min="6" max="38" width="8.7265625" style="8" customWidth="1"/>
    <col min="39" max="39" width="9.08984375" style="6"/>
    <col min="40" max="40" width="9.08984375" style="249"/>
    <col min="41" max="16384" width="9.08984375" style="6"/>
  </cols>
  <sheetData>
    <row r="1" spans="1:40" ht="25" customHeight="1">
      <c r="B1" s="10"/>
      <c r="C1" s="9" t="s">
        <v>314</v>
      </c>
      <c r="D1" s="9"/>
      <c r="E1" s="285" t="s">
        <v>315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294"/>
    </row>
    <row r="2" spans="1:40" s="11" customFormat="1" ht="57" customHeight="1">
      <c r="A2" s="132"/>
      <c r="B2" s="171"/>
      <c r="C2" s="289" t="s">
        <v>3</v>
      </c>
      <c r="D2" s="290">
        <v>45011</v>
      </c>
      <c r="E2" s="290">
        <v>45015</v>
      </c>
      <c r="F2" s="290">
        <v>45022</v>
      </c>
      <c r="G2" s="290">
        <v>45029</v>
      </c>
      <c r="H2" s="290">
        <v>45036</v>
      </c>
      <c r="I2" s="290">
        <v>45043</v>
      </c>
      <c r="J2" s="290">
        <v>45050</v>
      </c>
      <c r="K2" s="290">
        <v>45057</v>
      </c>
      <c r="L2" s="290">
        <v>45064</v>
      </c>
      <c r="M2" s="290">
        <v>45071</v>
      </c>
      <c r="N2" s="290">
        <v>45078</v>
      </c>
      <c r="O2" s="290">
        <v>45085</v>
      </c>
      <c r="P2" s="290">
        <v>45087</v>
      </c>
      <c r="Q2" s="290">
        <v>45092</v>
      </c>
      <c r="R2" s="287">
        <v>45099</v>
      </c>
      <c r="S2" s="287">
        <v>45106</v>
      </c>
      <c r="T2" s="287">
        <v>45113</v>
      </c>
      <c r="U2" s="287">
        <v>45120</v>
      </c>
      <c r="V2" s="287">
        <v>45127</v>
      </c>
      <c r="W2" s="287">
        <v>45134</v>
      </c>
      <c r="X2" s="287">
        <v>45141</v>
      </c>
      <c r="Y2" s="287">
        <v>45148</v>
      </c>
      <c r="Z2" s="287">
        <v>45155</v>
      </c>
      <c r="AA2" s="287">
        <v>45162</v>
      </c>
      <c r="AB2" s="291">
        <v>45164</v>
      </c>
      <c r="AC2" s="291">
        <v>45165</v>
      </c>
      <c r="AD2" s="291">
        <v>45169</v>
      </c>
      <c r="AE2" s="290">
        <v>45176</v>
      </c>
      <c r="AF2" s="290">
        <v>45183</v>
      </c>
      <c r="AG2" s="290">
        <v>45190</v>
      </c>
      <c r="AH2" s="290">
        <v>272</v>
      </c>
      <c r="AI2" s="290">
        <v>45204</v>
      </c>
      <c r="AJ2" s="290">
        <v>45211</v>
      </c>
      <c r="AK2" s="290">
        <v>45213</v>
      </c>
      <c r="AL2" s="293" t="s">
        <v>304</v>
      </c>
      <c r="AN2" s="249"/>
    </row>
    <row r="3" spans="1:40" ht="15" customHeight="1">
      <c r="A3" s="57" t="s">
        <v>81</v>
      </c>
      <c r="B3" s="167" t="s">
        <v>127</v>
      </c>
      <c r="C3" s="35">
        <f t="shared" ref="C3:C26" si="0">SUM(D3:AK3)</f>
        <v>13084166.666666664</v>
      </c>
      <c r="D3" s="36">
        <f>VLOOKUP($A3,'26-03'!$A$6:$L$29,9,FALSE)</f>
        <v>150000</v>
      </c>
      <c r="E3" s="36">
        <f>VLOOKUP($A3,'30-03'!$A$6:$L$29,9,FALSE)</f>
        <v>350000.00000000006</v>
      </c>
      <c r="F3" s="36">
        <f>VLOOKUP($A3,'06-04'!$A$6:$L$29,9,FALSE)</f>
        <v>70000</v>
      </c>
      <c r="G3" s="36">
        <f>VLOOKUP($A3,'13-04'!$A$6:$L$29,9,FALSE)</f>
        <v>350000.00000000006</v>
      </c>
      <c r="H3" s="36">
        <f>VLOOKUP($A3,'20-04'!$A$6:$L$29,9,FALSE)</f>
        <v>50000</v>
      </c>
      <c r="I3" s="36">
        <f>IFERROR(VLOOKUP($A3,'27-04'!$A$6:$L$29,9,FALSE),0)</f>
        <v>262500</v>
      </c>
      <c r="J3" s="36">
        <f>IFERROR(VLOOKUP($A3,'04-05'!$A$6:$L$29,9,FALSE),0)</f>
        <v>800000</v>
      </c>
      <c r="K3" s="36">
        <f>IFERROR(VLOOKUP($A3,'11-05'!$A$6:$L$29,9,FALSE),0)</f>
        <v>416666.66666666669</v>
      </c>
      <c r="L3" s="36">
        <f>IFERROR(VLOOKUP($A3,'18-05'!$A$6:$L$29,9,FALSE),0)</f>
        <v>70000</v>
      </c>
      <c r="M3" s="36">
        <f>IFERROR(VLOOKUP($A3,'25-05'!$A$6:$L$29,9,FALSE),0)</f>
        <v>800000</v>
      </c>
      <c r="N3" s="36">
        <f>IFERROR(VLOOKUP($A3,'01-06'!$A$6:$L$29,9,FALSE),0)</f>
        <v>800000</v>
      </c>
      <c r="O3" s="36">
        <f>IFERROR(VLOOKUP($A3,'08-06'!$A$6:$L$29,9,FALSE),0)</f>
        <v>800000</v>
      </c>
      <c r="P3" s="36">
        <f>IFERROR(VLOOKUP($A3,'10-06'!$A$6:$L$29,9,FALSE),0)</f>
        <v>350000</v>
      </c>
      <c r="Q3" s="36">
        <f>IFERROR(VLOOKUP($A3,'15-06'!$A$6:$L$29,9,FALSE),0)</f>
        <v>630000</v>
      </c>
      <c r="R3" s="36">
        <f>IFERROR(VLOOKUP($A3,'22-06'!$A$6:$L$29,9,FALSE),0)</f>
        <v>300000</v>
      </c>
      <c r="S3" s="36">
        <f>IFERROR(VLOOKUP($A3,'29-06'!$A$6:$L$29,9,FALSE),0)</f>
        <v>250000</v>
      </c>
      <c r="T3" s="36">
        <f>IFERROR(VLOOKUP($A3,'06-07'!$A$6:$L$29,9,FALSE),0)</f>
        <v>125000</v>
      </c>
      <c r="U3" s="36">
        <f>IFERROR(VLOOKUP($A3,'13-07'!$A$6:$L$29,9,FALSE),0)</f>
        <v>290000</v>
      </c>
      <c r="V3" s="36">
        <f>IFERROR(VLOOKUP($A3,'20-07'!$A$6:$L$29,9,FALSE),0)</f>
        <v>1820000</v>
      </c>
      <c r="W3" s="36">
        <f>IFERROR(VLOOKUP($A3,'27-07'!$A$6:$L$29,9,FALSE),0)</f>
        <v>0</v>
      </c>
      <c r="X3" s="36">
        <f>IFERROR(VLOOKUP($A3,'03-08'!$A$6:$L$29,9,FALSE),0)</f>
        <v>516666.66666666669</v>
      </c>
      <c r="Y3" s="36">
        <f>IFERROR(VLOOKUP($A3,'10-08'!$A$6:$L$29,9,FALSE),0)</f>
        <v>0</v>
      </c>
      <c r="Z3" s="36">
        <f>IFERROR(VLOOKUP($A3,'17-08'!$A$6:$L$29,9,FALSE),0)</f>
        <v>350000</v>
      </c>
      <c r="AA3" s="36">
        <f>IFERROR(VLOOKUP($A3,'24-08'!$A$6:$L$29,9,FALSE),0)</f>
        <v>1000000</v>
      </c>
      <c r="AB3" s="36">
        <f>IFERROR(VLOOKUP($A3,'26-08'!$A$6:$L$29,9,FALSE),0)</f>
        <v>0</v>
      </c>
      <c r="AC3" s="36">
        <f>IFERROR(VLOOKUP($A3,'27-08'!$A$6:$L$29,9,FALSE),0)</f>
        <v>0</v>
      </c>
      <c r="AD3" s="36">
        <f>IFERROR(VLOOKUP($A3,'31-08'!$A$6:$L$29,9,FALSE),0)</f>
        <v>625000</v>
      </c>
      <c r="AE3" s="36">
        <f>IFERROR(VLOOKUP($A3,'07-09'!$A$6:$L$29,9,FALSE),0)</f>
        <v>516666.66666666669</v>
      </c>
      <c r="AF3" s="36">
        <f>IFERROR(VLOOKUP($A3,'14-09'!$A$6:$L$29,9,FALSE),0)</f>
        <v>50000</v>
      </c>
      <c r="AG3" s="36">
        <f>IFERROR(VLOOKUP($A3,'21-09'!$A$6:$L$29,9,FALSE),0)</f>
        <v>475000</v>
      </c>
      <c r="AH3" s="36">
        <f>IFERROR(VLOOKUP($A3,'28-09'!$A$6:$L$29,9,FALSE),0)</f>
        <v>50000</v>
      </c>
      <c r="AI3" s="36">
        <f>IFERROR(VLOOKUP($A3,'05-10'!$A$6:$L$29,9,FALSE),0)</f>
        <v>66666.666666666672</v>
      </c>
      <c r="AJ3" s="36">
        <f>IFERROR(VLOOKUP($A3,'12-10'!$A$6:$L$29,9,FALSE),0)</f>
        <v>50000</v>
      </c>
      <c r="AK3" s="36">
        <f>IFERROR(VLOOKUP($A3,'14-10'!$A$6:$L$29,9,FALSE),0)</f>
        <v>700000</v>
      </c>
      <c r="AL3" s="295">
        <f t="shared" ref="AL3:AL26" si="1">COUNTIF(D3:AK3,"&gt;0")</f>
        <v>30</v>
      </c>
    </row>
    <row r="4" spans="1:40" ht="15" customHeight="1">
      <c r="A4" s="57" t="s">
        <v>75</v>
      </c>
      <c r="B4" s="168" t="s">
        <v>123</v>
      </c>
      <c r="C4" s="35">
        <f t="shared" si="0"/>
        <v>12922499.999999998</v>
      </c>
      <c r="D4" s="36">
        <f>VLOOKUP($A4,'26-03'!$A$6:$L$29,9,FALSE)</f>
        <v>950000</v>
      </c>
      <c r="E4" s="36">
        <f>VLOOKUP($A4,'30-03'!$A$6:$L$29,9,FALSE)</f>
        <v>350000</v>
      </c>
      <c r="F4" s="36">
        <f>VLOOKUP($A4,'06-04'!$A$6:$L$29,9,FALSE)</f>
        <v>1400000</v>
      </c>
      <c r="G4" s="36">
        <f>VLOOKUP($A4,'13-04'!$A$6:$L$29,9,FALSE)</f>
        <v>575000</v>
      </c>
      <c r="H4" s="36">
        <f>IFERROR(VLOOKUP($A4,'20-04'!$A$6:$L$29,9,FALSE),0)</f>
        <v>80000</v>
      </c>
      <c r="I4" s="36">
        <f>IFERROR(VLOOKUP($A4,'27-04'!$A$6:$L$29,9,FALSE),0)</f>
        <v>66666.666666666672</v>
      </c>
      <c r="J4" s="36">
        <f>IFERROR(VLOOKUP($A4,'04-05'!$A$6:$L$29,9,FALSE),0)</f>
        <v>150000</v>
      </c>
      <c r="K4" s="36">
        <f>IFERROR(VLOOKUP($A4,'11-05'!$A$6:$L$29,9,FALSE),0)</f>
        <v>166666.66666666666</v>
      </c>
      <c r="L4" s="36">
        <f>IFERROR(VLOOKUP($A4,'18-05'!$A$6:$L$29,9,FALSE),0)</f>
        <v>420000</v>
      </c>
      <c r="M4" s="36">
        <f>IFERROR(VLOOKUP($A4,'25-05'!$A$6:$L$29,9,FALSE),0)</f>
        <v>150000</v>
      </c>
      <c r="N4" s="36">
        <f>IFERROR(VLOOKUP($A4,'01-06'!$A$6:$L$29,9,FALSE),0)</f>
        <v>1100000</v>
      </c>
      <c r="O4" s="36">
        <f>IFERROR(VLOOKUP($A4,'08-06'!$A$6:$L$29,9,FALSE),0)</f>
        <v>50000</v>
      </c>
      <c r="P4" s="36">
        <f>IFERROR(VLOOKUP($A4,'10-06'!$A$6:$L$29,9,FALSE),0)</f>
        <v>100000</v>
      </c>
      <c r="Q4" s="36">
        <f>IFERROR(VLOOKUP($A4,'15-06'!$A$6:$L$29,9,FALSE),0)</f>
        <v>93333.333333333328</v>
      </c>
      <c r="R4" s="36">
        <f>IFERROR(VLOOKUP($A4,'22-06'!$A$6:$L$29,9,FALSE),0)</f>
        <v>50000</v>
      </c>
      <c r="S4" s="36">
        <f>IFERROR(VLOOKUP($A4,'29-06'!$A$6:$L$29,9,FALSE),0)</f>
        <v>87500</v>
      </c>
      <c r="T4" s="36">
        <f>IFERROR(VLOOKUP($A4,'06-07'!$A$6:$L$29,9,FALSE),0)</f>
        <v>300000</v>
      </c>
      <c r="U4" s="36">
        <f>IFERROR(VLOOKUP($A4,'13-07'!$A$6:$L$29,9,FALSE),0)</f>
        <v>1000000</v>
      </c>
      <c r="V4" s="36">
        <f>IFERROR(VLOOKUP($A4,'20-07'!$A$6:$L$29,9,FALSE),0)</f>
        <v>0</v>
      </c>
      <c r="W4" s="36">
        <f>IFERROR(VLOOKUP($A4,'27-07'!$A$6:$L$29,9,FALSE),0)</f>
        <v>50000</v>
      </c>
      <c r="X4" s="36">
        <f>IFERROR(VLOOKUP($A4,'03-08'!$A$6:$L$29,9,FALSE),0)</f>
        <v>900000</v>
      </c>
      <c r="Y4" s="36">
        <f>IFERROR(VLOOKUP($A4,'10-08'!$A$6:$L$29,9,FALSE),0)</f>
        <v>650000</v>
      </c>
      <c r="Z4" s="36">
        <f>IFERROR(VLOOKUP($A4,'17-08'!$A$6:$L$29,9,FALSE),0)</f>
        <v>725000</v>
      </c>
      <c r="AA4" s="36">
        <f>IFERROR(VLOOKUP($A4,'24-08'!$A$6:$L$29,9,FALSE),0)</f>
        <v>450000</v>
      </c>
      <c r="AB4" s="36">
        <f>IFERROR(VLOOKUP($A4,'26-08'!$A$6:$L$29,9,FALSE),0)</f>
        <v>50000</v>
      </c>
      <c r="AC4" s="36">
        <f>IFERROR(VLOOKUP($A4,'27-08'!$A$6:$L$29,9,FALSE),0)</f>
        <v>350000.00000000006</v>
      </c>
      <c r="AD4" s="36">
        <f>IFERROR(VLOOKUP($A4,'31-08'!$A$6:$L$29,9,FALSE),0)</f>
        <v>625000</v>
      </c>
      <c r="AE4" s="36">
        <f>IFERROR(VLOOKUP($A4,'07-09'!$A$6:$L$29,9,FALSE),0)</f>
        <v>50000</v>
      </c>
      <c r="AF4" s="36">
        <f>IFERROR(VLOOKUP($A4,'14-09'!$A$6:$L$29,9,FALSE),0)</f>
        <v>150000</v>
      </c>
      <c r="AG4" s="36">
        <f>IFERROR(VLOOKUP($A4,'21-09'!$A$6:$L$29,9,FALSE),0)</f>
        <v>775000</v>
      </c>
      <c r="AH4" s="36">
        <f>IFERROR(VLOOKUP($A4,'28-09'!$A$6:$L$29,9,FALSE),0)</f>
        <v>166666.66666666666</v>
      </c>
      <c r="AI4" s="36">
        <f>IFERROR(VLOOKUP($A4,'05-10'!$A$6:$L$29,9,FALSE),0)</f>
        <v>375000</v>
      </c>
      <c r="AJ4" s="36">
        <f>IFERROR(VLOOKUP($A4,'12-10'!$A$6:$L$29,9,FALSE),0)</f>
        <v>166666.66666666666</v>
      </c>
      <c r="AK4" s="36">
        <f>IFERROR(VLOOKUP($A4,'14-10'!$A$6:$L$29,9,FALSE),0)</f>
        <v>350000</v>
      </c>
      <c r="AL4" s="295">
        <f t="shared" si="1"/>
        <v>33</v>
      </c>
    </row>
    <row r="5" spans="1:40" ht="15" customHeight="1">
      <c r="A5" s="57" t="s">
        <v>79</v>
      </c>
      <c r="B5" s="169" t="s">
        <v>129</v>
      </c>
      <c r="C5" s="35">
        <f t="shared" si="0"/>
        <v>12401666.666666666</v>
      </c>
      <c r="D5" s="36">
        <f>VLOOKUP($A5,'26-03'!$A$6:$L$29,9,FALSE)</f>
        <v>300000</v>
      </c>
      <c r="E5" s="36">
        <f>VLOOKUP($A5,'30-03'!$A$6:$L$29,9,FALSE)</f>
        <v>375000</v>
      </c>
      <c r="F5" s="36">
        <f>VLOOKUP($A5,'06-04'!$A$6:$L$29,9,FALSE)</f>
        <v>455000</v>
      </c>
      <c r="G5" s="36">
        <f>VLOOKUP($A5,'13-04'!$A$6:$L$29,9,FALSE)</f>
        <v>275000</v>
      </c>
      <c r="H5" s="36">
        <f>VLOOKUP($A5,'20-04'!$A$6:$L$29,9,FALSE)</f>
        <v>50000</v>
      </c>
      <c r="I5" s="36">
        <f>IFERROR(VLOOKUP($A5,'27-04'!$A$6:$L$29,9,FALSE),0)</f>
        <v>800000</v>
      </c>
      <c r="J5" s="36">
        <f>IFERROR(VLOOKUP($A5,'04-05'!$A$6:$L$29,9,FALSE),0)</f>
        <v>625000</v>
      </c>
      <c r="K5" s="36">
        <f>IFERROR(VLOOKUP($A5,'11-05'!$A$6:$L$29,9,FALSE),0)</f>
        <v>416666.66666666669</v>
      </c>
      <c r="L5" s="36">
        <f>IFERROR(VLOOKUP($A5,'18-05'!$A$6:$L$29,9,FALSE),0)</f>
        <v>840000</v>
      </c>
      <c r="M5" s="36">
        <f>IFERROR(VLOOKUP($A5,'25-05'!$A$6:$L$29,9,FALSE),0)</f>
        <v>50000</v>
      </c>
      <c r="N5" s="36">
        <f>IFERROR(VLOOKUP($A5,'01-06'!$A$6:$L$29,9,FALSE),0)</f>
        <v>350000</v>
      </c>
      <c r="O5" s="36">
        <f>IFERROR(VLOOKUP($A5,'08-06'!$A$6:$L$29,9,FALSE),0)</f>
        <v>300000</v>
      </c>
      <c r="P5" s="36">
        <f>IFERROR(VLOOKUP($A5,'10-06'!$A$6:$L$29,9,FALSE),0)</f>
        <v>50000</v>
      </c>
      <c r="Q5" s="36">
        <f>IFERROR(VLOOKUP($A5,'15-06'!$A$6:$L$29,9,FALSE),0)</f>
        <v>93333.333333333328</v>
      </c>
      <c r="R5" s="36">
        <f>IFERROR(VLOOKUP($A5,'22-06'!$A$6:$L$29,9,FALSE),0)</f>
        <v>575000</v>
      </c>
      <c r="S5" s="36">
        <f>IFERROR(VLOOKUP($A5,'29-06'!$A$6:$L$29,9,FALSE),0)</f>
        <v>387500</v>
      </c>
      <c r="T5" s="36">
        <f>IFERROR(VLOOKUP($A5,'06-07'!$A$6:$L$29,9,FALSE),0)</f>
        <v>0</v>
      </c>
      <c r="U5" s="36">
        <f>IFERROR(VLOOKUP($A5,'13-07'!$A$6:$L$29,9,FALSE),0)</f>
        <v>450000</v>
      </c>
      <c r="V5" s="36">
        <f>IFERROR(VLOOKUP($A5,'20-07'!$A$6:$L$29,9,FALSE),0)</f>
        <v>805000</v>
      </c>
      <c r="W5" s="36">
        <f>IFERROR(VLOOKUP($A5,'27-07'!$A$6:$L$29,9,FALSE),0)</f>
        <v>0</v>
      </c>
      <c r="X5" s="36">
        <f>IFERROR(VLOOKUP($A5,'03-08'!$A$6:$L$29,9,FALSE),0)</f>
        <v>516666.66666666669</v>
      </c>
      <c r="Y5" s="36">
        <f>IFERROR(VLOOKUP($A5,'10-08'!$A$6:$L$29,9,FALSE),0)</f>
        <v>500000</v>
      </c>
      <c r="Z5" s="36">
        <f>IFERROR(VLOOKUP($A5,'17-08'!$A$6:$L$29,9,FALSE),0)</f>
        <v>0</v>
      </c>
      <c r="AA5" s="36">
        <f>IFERROR(VLOOKUP($A5,'24-08'!$A$6:$L$29,9,FALSE),0)</f>
        <v>125000</v>
      </c>
      <c r="AB5" s="36">
        <f>IFERROR(VLOOKUP($A5,'26-08'!$A$6:$L$29,9,FALSE),0)</f>
        <v>350000.00000000006</v>
      </c>
      <c r="AC5" s="36">
        <f>IFERROR(VLOOKUP($A5,'27-08'!$A$6:$L$29,9,FALSE),0)</f>
        <v>233333.33333333334</v>
      </c>
      <c r="AD5" s="36">
        <f>IFERROR(VLOOKUP($A5,'31-08'!$A$6:$L$29,9,FALSE),0)</f>
        <v>312500</v>
      </c>
      <c r="AE5" s="36">
        <f>IFERROR(VLOOKUP($A5,'07-09'!$A$6:$L$29,9,FALSE),0)</f>
        <v>0</v>
      </c>
      <c r="AF5" s="36">
        <f>IFERROR(VLOOKUP($A5,'14-09'!$A$6:$L$29,9,FALSE),0)</f>
        <v>1000000</v>
      </c>
      <c r="AG5" s="36">
        <f>IFERROR(VLOOKUP($A5,'21-09'!$A$6:$L$29,9,FALSE),0)</f>
        <v>0</v>
      </c>
      <c r="AH5" s="36">
        <f>IFERROR(VLOOKUP($A5,'28-09'!$A$6:$L$29,9,FALSE),0)</f>
        <v>166666.66666666666</v>
      </c>
      <c r="AI5" s="36">
        <f>IFERROR(VLOOKUP($A5,'05-10'!$A$6:$L$29,9,FALSE),0)</f>
        <v>0</v>
      </c>
      <c r="AJ5" s="36">
        <f>IFERROR(VLOOKUP($A5,'12-10'!$A$6:$L$29,9,FALSE),0)</f>
        <v>1100000</v>
      </c>
      <c r="AK5" s="36">
        <f>IFERROR(VLOOKUP($A5,'14-10'!$A$6:$L$29,9,FALSE),0)</f>
        <v>900000</v>
      </c>
      <c r="AL5" s="295">
        <f t="shared" si="1"/>
        <v>28</v>
      </c>
    </row>
    <row r="6" spans="1:40" s="13" customFormat="1" ht="15" customHeight="1">
      <c r="A6" s="57" t="s">
        <v>74</v>
      </c>
      <c r="B6" s="170" t="s">
        <v>122</v>
      </c>
      <c r="C6" s="35">
        <f t="shared" si="0"/>
        <v>11349166.666666666</v>
      </c>
      <c r="D6" s="36">
        <f>VLOOKUP($A6,'26-03'!$A$6:$L$29,9,FALSE)</f>
        <v>800000</v>
      </c>
      <c r="E6" s="36">
        <f>VLOOKUP($A6,'30-03'!$A$6:$L$29,9,FALSE)</f>
        <v>350000</v>
      </c>
      <c r="F6" s="36">
        <f>VLOOKUP($A6,'06-04'!$A$6:$L$29,9,FALSE)</f>
        <v>905000</v>
      </c>
      <c r="G6" s="36">
        <f>VLOOKUP($A6,'13-04'!$A$6:$L$29,9,FALSE)</f>
        <v>50000</v>
      </c>
      <c r="H6" s="36">
        <f>IFERROR(VLOOKUP($A6,'20-04'!$A$6:$L$29,9,FALSE),0)</f>
        <v>0</v>
      </c>
      <c r="I6" s="36">
        <f>IFERROR(VLOOKUP($A6,'27-04'!$A$6:$L$29,9,FALSE),0)</f>
        <v>50000</v>
      </c>
      <c r="J6" s="36">
        <f>IFERROR(VLOOKUP($A6,'04-05'!$A$6:$L$29,9,FALSE),0)</f>
        <v>150000</v>
      </c>
      <c r="K6" s="36">
        <f>IFERROR(VLOOKUP($A6,'11-05'!$A$6:$L$29,9,FALSE),0)</f>
        <v>50000</v>
      </c>
      <c r="L6" s="36">
        <f>IFERROR(VLOOKUP($A6,'18-05'!$A$6:$L$29,9,FALSE),0)</f>
        <v>805000</v>
      </c>
      <c r="M6" s="36">
        <f>IFERROR(VLOOKUP($A6,'25-05'!$A$6:$L$29,9,FALSE),0)</f>
        <v>400000</v>
      </c>
      <c r="N6" s="36">
        <f>IFERROR(VLOOKUP($A6,'01-06'!$A$6:$L$29,9,FALSE),0)</f>
        <v>0</v>
      </c>
      <c r="O6" s="36">
        <f>IFERROR(VLOOKUP($A6,'08-06'!$A$6:$L$29,9,FALSE),0)</f>
        <v>516666.66666666669</v>
      </c>
      <c r="P6" s="36">
        <f>IFERROR(VLOOKUP($A6,'10-06'!$A$6:$L$29,9,FALSE),0)</f>
        <v>350000</v>
      </c>
      <c r="Q6" s="36">
        <f>IFERROR(VLOOKUP($A6,'15-06'!$A$6:$L$29,9,FALSE),0)</f>
        <v>70000</v>
      </c>
      <c r="R6" s="36">
        <f>IFERROR(VLOOKUP($A6,'22-06'!$A$6:$L$29,9,FALSE),0)</f>
        <v>50000</v>
      </c>
      <c r="S6" s="36">
        <f>IFERROR(VLOOKUP($A6,'29-06'!$A$6:$L$29,9,FALSE),0)</f>
        <v>50000</v>
      </c>
      <c r="T6" s="36">
        <f>IFERROR(VLOOKUP($A6,'06-07'!$A$6:$L$29,9,FALSE),0)</f>
        <v>50000</v>
      </c>
      <c r="U6" s="36">
        <f>IFERROR(VLOOKUP($A6,'13-07'!$A$6:$L$29,9,FALSE),0)</f>
        <v>290000</v>
      </c>
      <c r="V6" s="36">
        <f>IFERROR(VLOOKUP($A6,'20-07'!$A$6:$L$29,9,FALSE),0)</f>
        <v>0</v>
      </c>
      <c r="W6" s="36">
        <f>IFERROR(VLOOKUP($A6,'27-07'!$A$6:$L$29,9,FALSE),0)</f>
        <v>1000000</v>
      </c>
      <c r="X6" s="36">
        <f>IFERROR(VLOOKUP($A6,'03-08'!$A$6:$L$29,9,FALSE),0)</f>
        <v>262500</v>
      </c>
      <c r="Y6" s="36">
        <f>IFERROR(VLOOKUP($A6,'10-08'!$A$6:$L$29,9,FALSE),0)</f>
        <v>325000</v>
      </c>
      <c r="Z6" s="36">
        <f>IFERROR(VLOOKUP($A6,'17-08'!$A$6:$L$29,9,FALSE),0)</f>
        <v>250000</v>
      </c>
      <c r="AA6" s="36">
        <f>IFERROR(VLOOKUP($A6,'24-08'!$A$6:$L$29,9,FALSE),0)</f>
        <v>425000</v>
      </c>
      <c r="AB6" s="36">
        <f>IFERROR(VLOOKUP($A6,'26-08'!$A$6:$L$29,9,FALSE),0)</f>
        <v>800000</v>
      </c>
      <c r="AC6" s="36">
        <f>IFERROR(VLOOKUP($A6,'27-08'!$A$6:$L$29,9,FALSE),0)</f>
        <v>750000</v>
      </c>
      <c r="AD6" s="36">
        <f>IFERROR(VLOOKUP($A6,'31-08'!$A$6:$L$29,9,FALSE),0)</f>
        <v>1000000</v>
      </c>
      <c r="AE6" s="36">
        <f>IFERROR(VLOOKUP($A6,'07-09'!$A$6:$L$29,9,FALSE),0)</f>
        <v>1000000</v>
      </c>
      <c r="AF6" s="36">
        <f>IFERROR(VLOOKUP($A6,'14-09'!$A$6:$L$29,9,FALSE),0)</f>
        <v>50000</v>
      </c>
      <c r="AG6" s="36">
        <f>IFERROR(VLOOKUP($A6,'21-09'!$A$6:$L$29,9,FALSE),0)</f>
        <v>50000</v>
      </c>
      <c r="AH6" s="36">
        <f>IFERROR(VLOOKUP($A6,'28-09'!$A$6:$L$29,9,FALSE),0)</f>
        <v>50000</v>
      </c>
      <c r="AI6" s="36">
        <f>IFERROR(VLOOKUP($A6,'05-10'!$A$6:$L$29,9,FALSE),0)</f>
        <v>300000</v>
      </c>
      <c r="AJ6" s="36">
        <f>IFERROR(VLOOKUP($A6,'12-10'!$A$6:$L$29,9,FALSE),0)</f>
        <v>50000</v>
      </c>
      <c r="AK6" s="36">
        <f>IFERROR(VLOOKUP($A6,'14-10'!$A$6:$L$29,9,FALSE),0)</f>
        <v>100000</v>
      </c>
      <c r="AL6" s="295">
        <f t="shared" si="1"/>
        <v>31</v>
      </c>
      <c r="AN6" s="249"/>
    </row>
    <row r="7" spans="1:40" s="13" customFormat="1" ht="15" customHeight="1">
      <c r="A7" s="57" t="s">
        <v>93</v>
      </c>
      <c r="B7" s="170" t="s">
        <v>126</v>
      </c>
      <c r="C7" s="35">
        <f t="shared" si="0"/>
        <v>10254166.666666668</v>
      </c>
      <c r="D7" s="36">
        <v>0</v>
      </c>
      <c r="E7" s="36">
        <f>VLOOKUP($A7,'30-03'!$A$6:$L$29,9,FALSE)</f>
        <v>650000</v>
      </c>
      <c r="F7" s="36">
        <v>0</v>
      </c>
      <c r="G7" s="36">
        <v>0</v>
      </c>
      <c r="H7" s="36">
        <f>VLOOKUP($A7,'20-04'!$A$6:$L$29,9,FALSE)</f>
        <v>500000</v>
      </c>
      <c r="I7" s="36">
        <f>IFERROR(VLOOKUP($A7,'27-04'!$A$6:$L$29,9,FALSE),0)</f>
        <v>66666.666666666672</v>
      </c>
      <c r="J7" s="36">
        <f>IFERROR(VLOOKUP($A7,'04-05'!$A$6:$L$29,9,FALSE),0)</f>
        <v>1000000</v>
      </c>
      <c r="K7" s="36">
        <f>IFERROR(VLOOKUP($A7,'11-05'!$A$6:$L$29,9,FALSE),0)</f>
        <v>0</v>
      </c>
      <c r="L7" s="36">
        <f>IFERROR(VLOOKUP($A7,'18-05'!$A$6:$L$29,9,FALSE),0)</f>
        <v>0</v>
      </c>
      <c r="M7" s="36">
        <f>IFERROR(VLOOKUP($A7,'25-05'!$A$6:$L$29,9,FALSE),0)</f>
        <v>50000</v>
      </c>
      <c r="N7" s="36">
        <f>IFERROR(VLOOKUP($A7,'01-06'!$A$6:$L$29,9,FALSE),0)</f>
        <v>0</v>
      </c>
      <c r="O7" s="36">
        <f>IFERROR(VLOOKUP($A7,'08-06'!$A$6:$L$29,9,FALSE),0)</f>
        <v>0</v>
      </c>
      <c r="P7" s="36">
        <f>IFERROR(VLOOKUP($A7,'10-06'!$A$6:$L$29,9,FALSE),0)</f>
        <v>350000</v>
      </c>
      <c r="Q7" s="36">
        <f>IFERROR(VLOOKUP($A7,'15-06'!$A$6:$L$29,9,FALSE),0)</f>
        <v>0</v>
      </c>
      <c r="R7" s="36">
        <f>IFERROR(VLOOKUP($A7,'22-06'!$A$6:$L$29,9,FALSE),0)</f>
        <v>0</v>
      </c>
      <c r="S7" s="36">
        <f>IFERROR(VLOOKUP($A7,'29-06'!$A$6:$L$29,9,FALSE),0)</f>
        <v>0</v>
      </c>
      <c r="T7" s="36">
        <f>IFERROR(VLOOKUP($A7,'06-07'!$A$6:$L$29,9,FALSE),0)</f>
        <v>1300000</v>
      </c>
      <c r="U7" s="36">
        <f>IFERROR(VLOOKUP($A7,'13-07'!$A$6:$L$29,9,FALSE),0)</f>
        <v>0</v>
      </c>
      <c r="V7" s="36">
        <f>IFERROR(VLOOKUP($A7,'20-07'!$A$6:$L$29,9,FALSE),0)</f>
        <v>0</v>
      </c>
      <c r="W7" s="36">
        <f>IFERROR(VLOOKUP($A7,'27-07'!$A$6:$L$29,9,FALSE),0)</f>
        <v>50000</v>
      </c>
      <c r="X7" s="36">
        <f>IFERROR(VLOOKUP($A7,'03-08'!$A$6:$L$29,9,FALSE),0)</f>
        <v>1300000</v>
      </c>
      <c r="Y7" s="36">
        <f>IFERROR(VLOOKUP($A7,'10-08'!$A$6:$L$29,9,FALSE),0)</f>
        <v>0</v>
      </c>
      <c r="Z7" s="36">
        <f>IFERROR(VLOOKUP($A7,'17-08'!$A$6:$L$29,9,FALSE),0)</f>
        <v>0</v>
      </c>
      <c r="AA7" s="36">
        <f>IFERROR(VLOOKUP($A7,'24-08'!$A$6:$L$29,9,FALSE),0)</f>
        <v>0</v>
      </c>
      <c r="AB7" s="36">
        <f>IFERROR(VLOOKUP($A7,'26-08'!$A$6:$L$29,9,FALSE),0)</f>
        <v>500000</v>
      </c>
      <c r="AC7" s="36">
        <f>IFERROR(VLOOKUP($A7,'27-08'!$A$6:$L$29,9,FALSE),0)</f>
        <v>725000</v>
      </c>
      <c r="AD7" s="36">
        <f>IFERROR(VLOOKUP($A7,'31-08'!$A$6:$L$29,9,FALSE),0)</f>
        <v>0</v>
      </c>
      <c r="AE7" s="36">
        <f>IFERROR(VLOOKUP($A7,'07-09'!$A$6:$L$29,9,FALSE),0)</f>
        <v>1000000</v>
      </c>
      <c r="AF7" s="36">
        <f>IFERROR(VLOOKUP($A7,'14-09'!$A$6:$L$29,9,FALSE),0)</f>
        <v>0</v>
      </c>
      <c r="AG7" s="36">
        <f>IFERROR(VLOOKUP($A7,'21-09'!$A$6:$L$29,9,FALSE),0)</f>
        <v>0</v>
      </c>
      <c r="AH7" s="36">
        <f>IFERROR(VLOOKUP($A7,'28-09'!$A$6:$L$29,9,FALSE),0)</f>
        <v>387500</v>
      </c>
      <c r="AI7" s="36">
        <f>IFERROR(VLOOKUP($A7,'05-10'!$A$6:$L$29,9,FALSE),0)</f>
        <v>375000</v>
      </c>
      <c r="AJ7" s="36">
        <f>IFERROR(VLOOKUP($A7,'12-10'!$A$6:$L$29,9,FALSE),0)</f>
        <v>0</v>
      </c>
      <c r="AK7" s="36">
        <f>IFERROR(VLOOKUP($A7,'14-10'!$A$6:$L$29,9,FALSE),0)</f>
        <v>2000000</v>
      </c>
      <c r="AL7" s="295">
        <f t="shared" si="1"/>
        <v>15</v>
      </c>
      <c r="AN7" s="249"/>
    </row>
    <row r="8" spans="1:40" ht="15" customHeight="1">
      <c r="A8" s="57" t="s">
        <v>89</v>
      </c>
      <c r="B8" s="170" t="s">
        <v>140</v>
      </c>
      <c r="C8" s="35">
        <f t="shared" si="0"/>
        <v>10147500</v>
      </c>
      <c r="D8" s="36">
        <v>0</v>
      </c>
      <c r="E8" s="36">
        <v>0</v>
      </c>
      <c r="F8" s="36">
        <f>VLOOKUP($A8,'06-04'!$A$6:$L$29,9,FALSE)</f>
        <v>805000</v>
      </c>
      <c r="G8" s="36">
        <f>VLOOKUP($A8,'13-04'!$A$6:$L$29,9,FALSE)</f>
        <v>1100000</v>
      </c>
      <c r="H8" s="36">
        <f>IFERROR(VLOOKUP($A8,'20-04'!$A$6:$L$29,9,FALSE),0)</f>
        <v>400000</v>
      </c>
      <c r="I8" s="36">
        <f>IFERROR(VLOOKUP($A8,'27-04'!$A$6:$L$29,9,FALSE),0)</f>
        <v>0</v>
      </c>
      <c r="J8" s="36">
        <f>IFERROR(VLOOKUP($A8,'04-05'!$A$6:$L$29,9,FALSE),0)</f>
        <v>325000</v>
      </c>
      <c r="K8" s="36">
        <f>IFERROR(VLOOKUP($A8,'11-05'!$A$6:$L$29,9,FALSE),0)</f>
        <v>600000</v>
      </c>
      <c r="L8" s="36">
        <f>IFERROR(VLOOKUP($A8,'18-05'!$A$6:$L$29,9,FALSE),0)</f>
        <v>0</v>
      </c>
      <c r="M8" s="36">
        <f>IFERROR(VLOOKUP($A8,'25-05'!$A$6:$L$29,9,FALSE),0)</f>
        <v>1000000</v>
      </c>
      <c r="N8" s="36">
        <f>IFERROR(VLOOKUP($A8,'01-06'!$A$6:$L$29,9,FALSE),0)</f>
        <v>650000</v>
      </c>
      <c r="O8" s="36">
        <f>IFERROR(VLOOKUP($A8,'08-06'!$A$6:$L$29,9,FALSE),0)</f>
        <v>137500</v>
      </c>
      <c r="P8" s="36">
        <f>IFERROR(VLOOKUP($A8,'10-06'!$A$6:$L$29,9,FALSE),0)</f>
        <v>50000</v>
      </c>
      <c r="Q8" s="36">
        <f>IFERROR(VLOOKUP($A8,'15-06'!$A$6:$L$29,9,FALSE),0)</f>
        <v>70000</v>
      </c>
      <c r="R8" s="36">
        <f>IFERROR(VLOOKUP($A8,'22-06'!$A$6:$L$29,9,FALSE),0)</f>
        <v>50000</v>
      </c>
      <c r="S8" s="36">
        <f>IFERROR(VLOOKUP($A8,'29-06'!$A$6:$L$29,9,FALSE),0)</f>
        <v>0</v>
      </c>
      <c r="T8" s="36">
        <f>IFERROR(VLOOKUP($A8,'06-07'!$A$6:$L$29,9,FALSE),0)</f>
        <v>375000</v>
      </c>
      <c r="U8" s="36">
        <f>IFERROR(VLOOKUP($A8,'13-07'!$A$6:$L$29,9,FALSE),0)</f>
        <v>100000</v>
      </c>
      <c r="V8" s="36">
        <f>IFERROR(VLOOKUP($A8,'20-07'!$A$6:$L$29,9,FALSE),0)</f>
        <v>560000</v>
      </c>
      <c r="W8" s="36">
        <f>IFERROR(VLOOKUP($A8,'27-07'!$A$6:$L$29,9,FALSE),0)</f>
        <v>166666.66666666666</v>
      </c>
      <c r="X8" s="36">
        <f>IFERROR(VLOOKUP($A8,'03-08'!$A$6:$L$29,9,FALSE),0)</f>
        <v>262500</v>
      </c>
      <c r="Y8" s="36">
        <f>IFERROR(VLOOKUP($A8,'10-08'!$A$6:$L$29,9,FALSE),0)</f>
        <v>325000</v>
      </c>
      <c r="Z8" s="36">
        <f>IFERROR(VLOOKUP($A8,'17-08'!$A$6:$L$29,9,FALSE),0)</f>
        <v>1000000</v>
      </c>
      <c r="AA8" s="36">
        <f>IFERROR(VLOOKUP($A8,'24-08'!$A$6:$L$29,9,FALSE),0)</f>
        <v>50000</v>
      </c>
      <c r="AB8" s="36">
        <f>IFERROR(VLOOKUP($A8,'26-08'!$A$6:$L$29,9,FALSE),0)</f>
        <v>50000</v>
      </c>
      <c r="AC8" s="36">
        <f>IFERROR(VLOOKUP($A8,'27-08'!$A$6:$L$29,9,FALSE),0)</f>
        <v>50000</v>
      </c>
      <c r="AD8" s="36">
        <f>IFERROR(VLOOKUP($A8,'31-08'!$A$6:$L$29,9,FALSE),0)</f>
        <v>312500</v>
      </c>
      <c r="AE8" s="36">
        <f>IFERROR(VLOOKUP($A8,'07-09'!$A$6:$L$29,9,FALSE),0)</f>
        <v>150000</v>
      </c>
      <c r="AF8" s="36">
        <f>IFERROR(VLOOKUP($A8,'14-09'!$A$6:$L$29,9,FALSE),0)</f>
        <v>75000</v>
      </c>
      <c r="AG8" s="36">
        <f>IFERROR(VLOOKUP($A8,'21-09'!$A$6:$L$29,9,FALSE),0)</f>
        <v>800000</v>
      </c>
      <c r="AH8" s="36">
        <f>IFERROR(VLOOKUP($A8,'28-09'!$A$6:$L$29,9,FALSE),0)</f>
        <v>166666.66666666666</v>
      </c>
      <c r="AI8" s="36">
        <f>IFERROR(VLOOKUP($A8,'05-10'!$A$6:$L$29,9,FALSE),0)</f>
        <v>66666.666666666672</v>
      </c>
      <c r="AJ8" s="36">
        <f>IFERROR(VLOOKUP($A8,'12-10'!$A$6:$L$29,9,FALSE),0)</f>
        <v>50000</v>
      </c>
      <c r="AK8" s="36">
        <f>IFERROR(VLOOKUP($A8,'14-10'!$A$6:$L$29,9,FALSE),0)</f>
        <v>400000</v>
      </c>
      <c r="AL8" s="295">
        <f t="shared" si="1"/>
        <v>29</v>
      </c>
    </row>
    <row r="9" spans="1:40" ht="15" customHeight="1">
      <c r="A9" s="57" t="s">
        <v>82</v>
      </c>
      <c r="B9" s="170" t="s">
        <v>125</v>
      </c>
      <c r="C9" s="35">
        <f t="shared" si="0"/>
        <v>10063333.333333332</v>
      </c>
      <c r="D9" s="36">
        <f>VLOOKUP($A9,'26-03'!$A$6:$L$29,9,FALSE)</f>
        <v>100000</v>
      </c>
      <c r="E9" s="36">
        <f>VLOOKUP($A9,'30-03'!$A$6:$L$29,9,FALSE)</f>
        <v>800000</v>
      </c>
      <c r="F9" s="36">
        <f>VLOOKUP($A9,'06-04'!$A$6:$L$29,9,FALSE)</f>
        <v>70000</v>
      </c>
      <c r="G9" s="36">
        <f>VLOOKUP($A9,'13-04'!$A$6:$L$29,9,FALSE)</f>
        <v>275000</v>
      </c>
      <c r="H9" s="36">
        <f>VLOOKUP($A9,'20-04'!$A$6:$L$29,9,FALSE)</f>
        <v>300000</v>
      </c>
      <c r="I9" s="36">
        <f>IFERROR(VLOOKUP($A9,'27-04'!$A$6:$L$29,9,FALSE),0)</f>
        <v>262500</v>
      </c>
      <c r="J9" s="36">
        <f>IFERROR(VLOOKUP($A9,'04-05'!$A$6:$L$29,9,FALSE),0)</f>
        <v>575000</v>
      </c>
      <c r="K9" s="36">
        <f>IFERROR(VLOOKUP($A9,'11-05'!$A$6:$L$29,9,FALSE),0)</f>
        <v>0</v>
      </c>
      <c r="L9" s="36">
        <f>IFERROR(VLOOKUP($A9,'18-05'!$A$6:$L$29,9,FALSE),0)</f>
        <v>805000</v>
      </c>
      <c r="M9" s="36">
        <f>IFERROR(VLOOKUP($A9,'25-05'!$A$6:$L$29,9,FALSE),0)</f>
        <v>250000</v>
      </c>
      <c r="N9" s="36">
        <f>IFERROR(VLOOKUP($A9,'01-06'!$A$6:$L$29,9,FALSE),0)</f>
        <v>150000</v>
      </c>
      <c r="O9" s="36">
        <f>IFERROR(VLOOKUP($A9,'08-06'!$A$6:$L$29,9,FALSE),0)</f>
        <v>50000</v>
      </c>
      <c r="P9" s="36">
        <f>IFERROR(VLOOKUP($A9,'10-06'!$A$6:$L$29,9,FALSE),0)</f>
        <v>50000</v>
      </c>
      <c r="Q9" s="36">
        <f>IFERROR(VLOOKUP($A9,'15-06'!$A$6:$L$29,9,FALSE),0)</f>
        <v>455000</v>
      </c>
      <c r="R9" s="36">
        <f>IFERROR(VLOOKUP($A9,'22-06'!$A$6:$L$29,9,FALSE),0)</f>
        <v>575000</v>
      </c>
      <c r="S9" s="36">
        <f>IFERROR(VLOOKUP($A9,'29-06'!$A$6:$L$29,9,FALSE),0)</f>
        <v>387500</v>
      </c>
      <c r="T9" s="36">
        <f>IFERROR(VLOOKUP($A9,'06-07'!$A$6:$L$29,9,FALSE),0)</f>
        <v>200000</v>
      </c>
      <c r="U9" s="36">
        <f>IFERROR(VLOOKUP($A9,'13-07'!$A$6:$L$29,9,FALSE),0)</f>
        <v>800000</v>
      </c>
      <c r="V9" s="36">
        <f>IFERROR(VLOOKUP($A9,'20-07'!$A$6:$L$29,9,FALSE),0)</f>
        <v>0</v>
      </c>
      <c r="W9" s="36">
        <f>IFERROR(VLOOKUP($A9,'27-07'!$A$6:$L$29,9,FALSE),0)</f>
        <v>0</v>
      </c>
      <c r="X9" s="36">
        <f>IFERROR(VLOOKUP($A9,'03-08'!$A$6:$L$29,9,FALSE),0)</f>
        <v>0</v>
      </c>
      <c r="Y9" s="36">
        <f>IFERROR(VLOOKUP($A9,'10-08'!$A$6:$L$29,9,FALSE),0)</f>
        <v>58333.333333333336</v>
      </c>
      <c r="Z9" s="36">
        <f>IFERROR(VLOOKUP($A9,'17-08'!$A$6:$L$29,9,FALSE),0)</f>
        <v>0</v>
      </c>
      <c r="AA9" s="36">
        <f>IFERROR(VLOOKUP($A9,'24-08'!$A$6:$L$29,9,FALSE),0)</f>
        <v>650000</v>
      </c>
      <c r="AB9" s="36">
        <f>IFERROR(VLOOKUP($A9,'26-08'!$A$6:$L$29,9,FALSE),0)</f>
        <v>400000</v>
      </c>
      <c r="AC9" s="36">
        <f>IFERROR(VLOOKUP($A9,'27-08'!$A$6:$L$29,9,FALSE),0)</f>
        <v>1025000</v>
      </c>
      <c r="AD9" s="36">
        <f>IFERROR(VLOOKUP($A9,'31-08'!$A$6:$L$29,9,FALSE),0)</f>
        <v>50000</v>
      </c>
      <c r="AE9" s="36">
        <f>IFERROR(VLOOKUP($A9,'07-09'!$A$6:$L$29,9,FALSE),0)</f>
        <v>0</v>
      </c>
      <c r="AF9" s="36">
        <f>IFERROR(VLOOKUP($A9,'14-09'!$A$6:$L$29,9,FALSE),0)</f>
        <v>725000</v>
      </c>
      <c r="AG9" s="36">
        <f>IFERROR(VLOOKUP($A9,'21-09'!$A$6:$L$29,9,FALSE),0)</f>
        <v>200000</v>
      </c>
      <c r="AH9" s="36">
        <f>IFERROR(VLOOKUP($A9,'28-09'!$A$6:$L$29,9,FALSE),0)</f>
        <v>650000</v>
      </c>
      <c r="AI9" s="36">
        <f>IFERROR(VLOOKUP($A9,'05-10'!$A$6:$L$29,9,FALSE),0)</f>
        <v>50000</v>
      </c>
      <c r="AJ9" s="36">
        <f>IFERROR(VLOOKUP($A9,'12-10'!$A$6:$L$29,9,FALSE),0)</f>
        <v>50000</v>
      </c>
      <c r="AK9" s="36">
        <f>IFERROR(VLOOKUP($A9,'14-10'!$A$6:$L$29,9,FALSE),0)</f>
        <v>100000</v>
      </c>
      <c r="AL9" s="295">
        <f t="shared" si="1"/>
        <v>28</v>
      </c>
    </row>
    <row r="10" spans="1:40" ht="15" customHeight="1">
      <c r="A10" s="57" t="s">
        <v>85</v>
      </c>
      <c r="B10" s="170" t="s">
        <v>136</v>
      </c>
      <c r="C10" s="35">
        <f t="shared" si="0"/>
        <v>9220000</v>
      </c>
      <c r="D10" s="36">
        <f>VLOOKUP($A10,'26-03'!$A$6:$L$29,9,FALSE)</f>
        <v>50000</v>
      </c>
      <c r="E10" s="36">
        <v>0</v>
      </c>
      <c r="F10" s="36">
        <v>0</v>
      </c>
      <c r="G10" s="36">
        <f>VLOOKUP($A10,'13-04'!$A$6:$L$29,9,FALSE)</f>
        <v>87500</v>
      </c>
      <c r="H10" s="36">
        <f>VLOOKUP($A10,'20-04'!$A$6:$L$29,9,FALSE)</f>
        <v>80000</v>
      </c>
      <c r="I10" s="36">
        <f>IFERROR(VLOOKUP($A10,'27-04'!$A$6:$L$29,9,FALSE),0)</f>
        <v>650000</v>
      </c>
      <c r="J10" s="36">
        <f>IFERROR(VLOOKUP($A10,'04-05'!$A$6:$L$29,9,FALSE),0)</f>
        <v>400000</v>
      </c>
      <c r="K10" s="36">
        <f>IFERROR(VLOOKUP($A10,'11-05'!$A$6:$L$29,9,FALSE),0)</f>
        <v>416666.66666666669</v>
      </c>
      <c r="L10" s="36">
        <f>IFERROR(VLOOKUP($A10,'18-05'!$A$6:$L$29,9,FALSE),0)</f>
        <v>1400000</v>
      </c>
      <c r="M10" s="36">
        <f>IFERROR(VLOOKUP($A10,'25-05'!$A$6:$L$29,9,FALSE),0)</f>
        <v>0</v>
      </c>
      <c r="N10" s="36">
        <f>IFERROR(VLOOKUP($A10,'01-06'!$A$6:$L$29,9,FALSE),0)</f>
        <v>100000</v>
      </c>
      <c r="O10" s="36">
        <f>IFERROR(VLOOKUP($A10,'08-06'!$A$6:$L$29,9,FALSE),0)</f>
        <v>350000.00000000006</v>
      </c>
      <c r="P10" s="36">
        <f>IFERROR(VLOOKUP($A10,'10-06'!$A$6:$L$29,9,FALSE),0)</f>
        <v>0</v>
      </c>
      <c r="Q10" s="36">
        <f>IFERROR(VLOOKUP($A10,'15-06'!$A$6:$L$29,9,FALSE),0)</f>
        <v>280000</v>
      </c>
      <c r="R10" s="36">
        <f>IFERROR(VLOOKUP($A10,'22-06'!$A$6:$L$29,9,FALSE),0)</f>
        <v>50000</v>
      </c>
      <c r="S10" s="36">
        <f>IFERROR(VLOOKUP($A10,'29-06'!$A$6:$L$29,9,FALSE),0)</f>
        <v>50000</v>
      </c>
      <c r="T10" s="36">
        <f>IFERROR(VLOOKUP($A10,'06-07'!$A$6:$L$29,9,FALSE),0)</f>
        <v>0</v>
      </c>
      <c r="U10" s="36">
        <f>IFERROR(VLOOKUP($A10,'13-07'!$A$6:$L$29,9,FALSE),0)</f>
        <v>390000</v>
      </c>
      <c r="V10" s="36">
        <f>IFERROR(VLOOKUP($A10,'20-07'!$A$6:$L$29,9,FALSE),0)</f>
        <v>0</v>
      </c>
      <c r="W10" s="36">
        <f>IFERROR(VLOOKUP($A10,'27-07'!$A$6:$L$29,9,FALSE),0)</f>
        <v>0</v>
      </c>
      <c r="X10" s="36">
        <f>IFERROR(VLOOKUP($A10,'03-08'!$A$6:$L$29,9,FALSE),0)</f>
        <v>262500</v>
      </c>
      <c r="Y10" s="36">
        <f>IFERROR(VLOOKUP($A10,'10-08'!$A$6:$L$29,9,FALSE),0)</f>
        <v>58333.333333333336</v>
      </c>
      <c r="Z10" s="36">
        <f>IFERROR(VLOOKUP($A10,'17-08'!$A$6:$L$29,9,FALSE),0)</f>
        <v>725000</v>
      </c>
      <c r="AA10" s="36">
        <f>IFERROR(VLOOKUP($A10,'24-08'!$A$6:$L$29,9,FALSE),0)</f>
        <v>800000</v>
      </c>
      <c r="AB10" s="36">
        <f>IFERROR(VLOOKUP($A10,'26-08'!$A$6:$L$29,9,FALSE),0)</f>
        <v>120000</v>
      </c>
      <c r="AC10" s="36">
        <f>IFERROR(VLOOKUP($A10,'27-08'!$A$6:$L$29,9,FALSE),0)</f>
        <v>50000</v>
      </c>
      <c r="AD10" s="36">
        <f>IFERROR(VLOOKUP($A10,'31-08'!$A$6:$L$29,9,FALSE),0)</f>
        <v>312500</v>
      </c>
      <c r="AE10" s="36">
        <f>IFERROR(VLOOKUP($A10,'07-09'!$A$6:$L$29,9,FALSE),0)</f>
        <v>0</v>
      </c>
      <c r="AF10" s="36">
        <f>IFERROR(VLOOKUP($A10,'14-09'!$A$6:$L$29,9,FALSE),0)</f>
        <v>0</v>
      </c>
      <c r="AG10" s="36">
        <f>IFERROR(VLOOKUP($A10,'21-09'!$A$6:$L$29,9,FALSE),0)</f>
        <v>200000</v>
      </c>
      <c r="AH10" s="36">
        <f>IFERROR(VLOOKUP($A10,'28-09'!$A$6:$L$29,9,FALSE),0)</f>
        <v>387500</v>
      </c>
      <c r="AI10" s="36">
        <f>IFERROR(VLOOKUP($A10,'05-10'!$A$6:$L$29,9,FALSE),0)</f>
        <v>50000</v>
      </c>
      <c r="AJ10" s="36">
        <f>IFERROR(VLOOKUP($A10,'12-10'!$A$6:$L$29,9,FALSE),0)</f>
        <v>500000</v>
      </c>
      <c r="AK10" s="36">
        <f>IFERROR(VLOOKUP($A10,'14-10'!$A$6:$L$29,9,FALSE),0)</f>
        <v>1450000</v>
      </c>
      <c r="AL10" s="295">
        <f t="shared" si="1"/>
        <v>25</v>
      </c>
    </row>
    <row r="11" spans="1:40" ht="15" customHeight="1">
      <c r="A11" s="57" t="s">
        <v>78</v>
      </c>
      <c r="B11" s="170" t="s">
        <v>128</v>
      </c>
      <c r="C11" s="35">
        <f t="shared" si="0"/>
        <v>9136667</v>
      </c>
      <c r="D11" s="36">
        <f>VLOOKUP($A11,'26-03'!$A$6:$L$29,9,FALSE)</f>
        <v>416667</v>
      </c>
      <c r="E11" s="36">
        <v>0</v>
      </c>
      <c r="F11" s="36">
        <f>VLOOKUP($A11,'06-04'!$A$6:$L$29,9,FALSE)</f>
        <v>210000</v>
      </c>
      <c r="G11" s="36">
        <f>VLOOKUP($A11,'13-04'!$A$6:$L$29,9,FALSE)</f>
        <v>1000000</v>
      </c>
      <c r="H11" s="36">
        <f>IFERROR(VLOOKUP($A11,'20-04'!$A$6:$L$29,9,FALSE),0)</f>
        <v>725000</v>
      </c>
      <c r="I11" s="36">
        <f>IFERROR(VLOOKUP($A11,'27-04'!$A$6:$L$29,9,FALSE),0)</f>
        <v>400000</v>
      </c>
      <c r="J11" s="36">
        <f>IFERROR(VLOOKUP($A11,'04-05'!$A$6:$L$29,9,FALSE),0)</f>
        <v>0</v>
      </c>
      <c r="K11" s="36">
        <f>IFERROR(VLOOKUP($A11,'11-05'!$A$6:$L$29,9,FALSE),0)</f>
        <v>0</v>
      </c>
      <c r="L11" s="36">
        <f>IFERROR(VLOOKUP($A11,'18-05'!$A$6:$L$29,9,FALSE),0)</f>
        <v>420000</v>
      </c>
      <c r="M11" s="36">
        <f>IFERROR(VLOOKUP($A11,'25-05'!$A$6:$L$29,9,FALSE),0)</f>
        <v>100000</v>
      </c>
      <c r="N11" s="36">
        <f>IFERROR(VLOOKUP($A11,'01-06'!$A$6:$L$29,9,FALSE),0)</f>
        <v>375000</v>
      </c>
      <c r="O11" s="36">
        <f>IFERROR(VLOOKUP($A11,'08-06'!$A$6:$L$29,9,FALSE),0)</f>
        <v>50000</v>
      </c>
      <c r="P11" s="36">
        <f>IFERROR(VLOOKUP($A11,'10-06'!$A$6:$L$29,9,FALSE),0)</f>
        <v>0</v>
      </c>
      <c r="Q11" s="36">
        <f>IFERROR(VLOOKUP($A11,'15-06'!$A$6:$L$29,9,FALSE),0)</f>
        <v>70000</v>
      </c>
      <c r="R11" s="36">
        <f>IFERROR(VLOOKUP($A11,'22-06'!$A$6:$L$29,9,FALSE),0)</f>
        <v>1300000</v>
      </c>
      <c r="S11" s="36">
        <f>IFERROR(VLOOKUP($A11,'29-06'!$A$6:$L$29,9,FALSE),0)</f>
        <v>650000</v>
      </c>
      <c r="T11" s="36">
        <f>IFERROR(VLOOKUP($A11,'06-07'!$A$6:$L$29,9,FALSE),0)</f>
        <v>50000</v>
      </c>
      <c r="U11" s="36">
        <f>IFERROR(VLOOKUP($A11,'13-07'!$A$6:$L$29,9,FALSE),0)</f>
        <v>575000</v>
      </c>
      <c r="V11" s="36">
        <f>IFERROR(VLOOKUP($A11,'20-07'!$A$6:$L$29,9,FALSE),0)</f>
        <v>0</v>
      </c>
      <c r="W11" s="36">
        <f>IFERROR(VLOOKUP($A11,'27-07'!$A$6:$L$29,9,FALSE),0)</f>
        <v>0</v>
      </c>
      <c r="X11" s="36">
        <f>IFERROR(VLOOKUP($A11,'03-08'!$A$6:$L$29,9,FALSE),0)</f>
        <v>50000</v>
      </c>
      <c r="Y11" s="36">
        <f>IFERROR(VLOOKUP($A11,'10-08'!$A$6:$L$29,9,FALSE),0)</f>
        <v>400000</v>
      </c>
      <c r="Z11" s="36">
        <f>IFERROR(VLOOKUP($A11,'17-08'!$A$6:$L$29,9,FALSE),0)</f>
        <v>50000</v>
      </c>
      <c r="AA11" s="36">
        <f>IFERROR(VLOOKUP($A11,'24-08'!$A$6:$L$29,9,FALSE),0)</f>
        <v>450000</v>
      </c>
      <c r="AB11" s="36">
        <f>IFERROR(VLOOKUP($A11,'26-08'!$A$6:$L$29,9,FALSE),0)</f>
        <v>120000</v>
      </c>
      <c r="AC11" s="36">
        <f>IFERROR(VLOOKUP($A11,'27-08'!$A$6:$L$29,9,FALSE),0)</f>
        <v>50000</v>
      </c>
      <c r="AD11" s="36">
        <f>IFERROR(VLOOKUP($A11,'31-08'!$A$6:$L$29,9,FALSE),0)</f>
        <v>625000</v>
      </c>
      <c r="AE11" s="36">
        <f>IFERROR(VLOOKUP($A11,'07-09'!$A$6:$L$29,9,FALSE),0)</f>
        <v>50000</v>
      </c>
      <c r="AF11" s="36">
        <f>IFERROR(VLOOKUP($A11,'14-09'!$A$6:$L$29,9,FALSE),0)</f>
        <v>50000</v>
      </c>
      <c r="AG11" s="36">
        <f>IFERROR(VLOOKUP($A11,'21-09'!$A$6:$L$29,9,FALSE),0)</f>
        <v>0</v>
      </c>
      <c r="AH11" s="36">
        <f>IFERROR(VLOOKUP($A11,'28-09'!$A$6:$L$29,9,FALSE),0)</f>
        <v>0</v>
      </c>
      <c r="AI11" s="36">
        <f>IFERROR(VLOOKUP($A11,'05-10'!$A$6:$L$29,9,FALSE),0)</f>
        <v>800000</v>
      </c>
      <c r="AJ11" s="36">
        <f>IFERROR(VLOOKUP($A11,'12-10'!$A$6:$L$29,9,FALSE),0)</f>
        <v>50000</v>
      </c>
      <c r="AK11" s="36">
        <f>IFERROR(VLOOKUP($A11,'14-10'!$A$6:$L$29,9,FALSE),0)</f>
        <v>100000</v>
      </c>
      <c r="AL11" s="295">
        <f t="shared" si="1"/>
        <v>26</v>
      </c>
    </row>
    <row r="12" spans="1:40" ht="15" customHeight="1">
      <c r="A12" s="57" t="s">
        <v>88</v>
      </c>
      <c r="B12" s="170" t="s">
        <v>139</v>
      </c>
      <c r="C12" s="35">
        <f t="shared" si="0"/>
        <v>8967500</v>
      </c>
      <c r="D12" s="36">
        <v>0</v>
      </c>
      <c r="E12" s="36">
        <v>0</v>
      </c>
      <c r="F12" s="36">
        <f>VLOOKUP($A12,'06-04'!$A$6:$L$29,9,FALSE)</f>
        <v>350000</v>
      </c>
      <c r="G12" s="36">
        <v>0</v>
      </c>
      <c r="H12" s="36">
        <f>VLOOKUP($A12,'20-04'!$A$6:$L$29,9,FALSE)</f>
        <v>80000</v>
      </c>
      <c r="I12" s="36">
        <f>IFERROR(VLOOKUP($A12,'27-04'!$A$6:$L$29,9,FALSE),0)</f>
        <v>0</v>
      </c>
      <c r="J12" s="36">
        <f>IFERROR(VLOOKUP($A12,'04-05'!$A$6:$L$29,9,FALSE),0)</f>
        <v>0</v>
      </c>
      <c r="K12" s="36">
        <f>IFERROR(VLOOKUP($A12,'11-05'!$A$6:$L$29,9,FALSE),0)</f>
        <v>50000</v>
      </c>
      <c r="L12" s="36">
        <f>IFERROR(VLOOKUP($A12,'18-05'!$A$6:$L$29,9,FALSE),0)</f>
        <v>1120000</v>
      </c>
      <c r="M12" s="36">
        <f>IFERROR(VLOOKUP($A12,'25-05'!$A$6:$L$29,9,FALSE),0)</f>
        <v>0</v>
      </c>
      <c r="N12" s="36">
        <f>IFERROR(VLOOKUP($A12,'01-06'!$A$6:$L$29,9,FALSE),0)</f>
        <v>375000</v>
      </c>
      <c r="O12" s="36">
        <f>IFERROR(VLOOKUP($A12,'08-06'!$A$6:$L$29,9,FALSE),0)</f>
        <v>50000</v>
      </c>
      <c r="P12" s="36">
        <f>IFERROR(VLOOKUP($A12,'10-06'!$A$6:$L$29,9,FALSE),0)</f>
        <v>650000</v>
      </c>
      <c r="Q12" s="36">
        <f>IFERROR(VLOOKUP($A12,'15-06'!$A$6:$L$29,9,FALSE),0)</f>
        <v>1400000</v>
      </c>
      <c r="R12" s="36">
        <f>IFERROR(VLOOKUP($A12,'22-06'!$A$6:$L$29,9,FALSE),0)</f>
        <v>300000</v>
      </c>
      <c r="S12" s="36">
        <f>IFERROR(VLOOKUP($A12,'29-06'!$A$6:$L$29,9,FALSE),0)</f>
        <v>50000</v>
      </c>
      <c r="T12" s="36">
        <f>IFERROR(VLOOKUP($A12,'06-07'!$A$6:$L$29,9,FALSE),0)</f>
        <v>575000</v>
      </c>
      <c r="U12" s="36">
        <f>IFERROR(VLOOKUP($A12,'13-07'!$A$6:$L$29,9,FALSE),0)</f>
        <v>50000</v>
      </c>
      <c r="V12" s="36">
        <f>IFERROR(VLOOKUP($A12,'20-07'!$A$6:$L$29,9,FALSE),0)</f>
        <v>805000</v>
      </c>
      <c r="W12" s="36">
        <f>IFERROR(VLOOKUP($A12,'27-07'!$A$6:$L$29,9,FALSE),0)</f>
        <v>466666.66666666663</v>
      </c>
      <c r="X12" s="36">
        <f>IFERROR(VLOOKUP($A12,'03-08'!$A$6:$L$29,9,FALSE),0)</f>
        <v>50000</v>
      </c>
      <c r="Y12" s="36">
        <f>IFERROR(VLOOKUP($A12,'10-08'!$A$6:$L$29,9,FALSE),0)</f>
        <v>58333.333333333336</v>
      </c>
      <c r="Z12" s="36">
        <f>IFERROR(VLOOKUP($A12,'17-08'!$A$6:$L$29,9,FALSE),0)</f>
        <v>350000</v>
      </c>
      <c r="AA12" s="36">
        <f>IFERROR(VLOOKUP($A12,'24-08'!$A$6:$L$29,9,FALSE),0)</f>
        <v>275000</v>
      </c>
      <c r="AB12" s="36">
        <f>IFERROR(VLOOKUP($A12,'26-08'!$A$6:$L$29,9,FALSE),0)</f>
        <v>650000</v>
      </c>
      <c r="AC12" s="36">
        <f>IFERROR(VLOOKUP($A12,'27-08'!$A$6:$L$29,9,FALSE),0)</f>
        <v>50000</v>
      </c>
      <c r="AD12" s="36">
        <f>IFERROR(VLOOKUP($A12,'31-08'!$A$6:$L$29,9,FALSE),0)</f>
        <v>312500</v>
      </c>
      <c r="AE12" s="36">
        <f>IFERROR(VLOOKUP($A12,'07-09'!$A$6:$L$29,9,FALSE),0)</f>
        <v>75000</v>
      </c>
      <c r="AF12" s="36">
        <f>IFERROR(VLOOKUP($A12,'14-09'!$A$6:$L$29,9,FALSE),0)</f>
        <v>50000</v>
      </c>
      <c r="AG12" s="36">
        <f>IFERROR(VLOOKUP($A12,'21-09'!$A$6:$L$29,9,FALSE),0)</f>
        <v>50000</v>
      </c>
      <c r="AH12" s="36">
        <f>IFERROR(VLOOKUP($A12,'28-09'!$A$6:$L$29,9,FALSE),0)</f>
        <v>50000</v>
      </c>
      <c r="AI12" s="36">
        <f>IFERROR(VLOOKUP($A12,'05-10'!$A$6:$L$29,9,FALSE),0)</f>
        <v>200000</v>
      </c>
      <c r="AJ12" s="36">
        <f>IFERROR(VLOOKUP($A12,'12-10'!$A$6:$L$29,9,FALSE),0)</f>
        <v>325000</v>
      </c>
      <c r="AK12" s="36">
        <f>IFERROR(VLOOKUP($A12,'14-10'!$A$6:$L$29,9,FALSE),0)</f>
        <v>150000</v>
      </c>
      <c r="AL12" s="295">
        <f t="shared" si="1"/>
        <v>28</v>
      </c>
    </row>
    <row r="13" spans="1:40" s="13" customFormat="1" ht="15" customHeight="1">
      <c r="A13" s="57" t="s">
        <v>80</v>
      </c>
      <c r="B13" s="170" t="s">
        <v>130</v>
      </c>
      <c r="C13" s="35">
        <f t="shared" si="0"/>
        <v>8943333.3333333321</v>
      </c>
      <c r="D13" s="36">
        <f>VLOOKUP($A13,'26-03'!$A$6:$L$29,9,FALSE)</f>
        <v>250000</v>
      </c>
      <c r="E13" s="36">
        <f>VLOOKUP($A13,'30-03'!$A$6:$L$29,9,FALSE)</f>
        <v>50000</v>
      </c>
      <c r="F13" s="36">
        <f>VLOOKUP($A13,'06-04'!$A$6:$L$29,9,FALSE)</f>
        <v>170000</v>
      </c>
      <c r="G13" s="36">
        <f>VLOOKUP($A13,'13-04'!$A$6:$L$29,9,FALSE)</f>
        <v>87500</v>
      </c>
      <c r="H13" s="36">
        <f>VLOOKUP($A13,'20-04'!$A$6:$L$29,9,FALSE)</f>
        <v>1000000</v>
      </c>
      <c r="I13" s="36">
        <f>IFERROR(VLOOKUP($A13,'27-04'!$A$6:$L$29,9,FALSE),0)</f>
        <v>0</v>
      </c>
      <c r="J13" s="36">
        <f>IFERROR(VLOOKUP($A13,'04-05'!$A$6:$L$29,9,FALSE),0)</f>
        <v>160000</v>
      </c>
      <c r="K13" s="36">
        <f>IFERROR(VLOOKUP($A13,'11-05'!$A$6:$L$29,9,FALSE),0)</f>
        <v>1000000</v>
      </c>
      <c r="L13" s="36">
        <f>IFERROR(VLOOKUP($A13,'18-05'!$A$6:$L$29,9,FALSE),0)</f>
        <v>0</v>
      </c>
      <c r="M13" s="36">
        <f>IFERROR(VLOOKUP($A13,'25-05'!$A$6:$L$29,9,FALSE),0)</f>
        <v>325000</v>
      </c>
      <c r="N13" s="36">
        <f>IFERROR(VLOOKUP($A13,'01-06'!$A$6:$L$29,9,FALSE),0)</f>
        <v>0</v>
      </c>
      <c r="O13" s="36">
        <f>IFERROR(VLOOKUP($A13,'08-06'!$A$6:$L$29,9,FALSE),0)</f>
        <v>137500</v>
      </c>
      <c r="P13" s="36">
        <f>IFERROR(VLOOKUP($A13,'10-06'!$A$6:$L$29,9,FALSE),0)</f>
        <v>200000</v>
      </c>
      <c r="Q13" s="36">
        <f>IFERROR(VLOOKUP($A13,'15-06'!$A$6:$L$29,9,FALSE),0)</f>
        <v>630000</v>
      </c>
      <c r="R13" s="36">
        <f>IFERROR(VLOOKUP($A13,'22-06'!$A$6:$L$29,9,FALSE),0)</f>
        <v>50000</v>
      </c>
      <c r="S13" s="36">
        <f>IFERROR(VLOOKUP($A13,'29-06'!$A$6:$L$29,9,FALSE),0)</f>
        <v>87500</v>
      </c>
      <c r="T13" s="36">
        <f>IFERROR(VLOOKUP($A13,'06-07'!$A$6:$L$29,9,FALSE),0)</f>
        <v>375000</v>
      </c>
      <c r="U13" s="36">
        <f>IFERROR(VLOOKUP($A13,'13-07'!$A$6:$L$29,9,FALSE),0)</f>
        <v>50000</v>
      </c>
      <c r="V13" s="36">
        <f>IFERROR(VLOOKUP($A13,'20-07'!$A$6:$L$29,9,FALSE),0)</f>
        <v>0</v>
      </c>
      <c r="W13" s="36">
        <f>IFERROR(VLOOKUP($A13,'27-07'!$A$6:$L$29,9,FALSE),0)</f>
        <v>450000</v>
      </c>
      <c r="X13" s="36">
        <f>IFERROR(VLOOKUP($A13,'03-08'!$A$6:$L$29,9,FALSE),0)</f>
        <v>100000</v>
      </c>
      <c r="Y13" s="36">
        <f>IFERROR(VLOOKUP($A13,'10-08'!$A$6:$L$29,9,FALSE),0)</f>
        <v>0</v>
      </c>
      <c r="Z13" s="36">
        <f>IFERROR(VLOOKUP($A13,'17-08'!$A$6:$L$29,9,FALSE),0)</f>
        <v>50000</v>
      </c>
      <c r="AA13" s="36">
        <f>IFERROR(VLOOKUP($A13,'24-08'!$A$6:$L$29,9,FALSE),0)</f>
        <v>0</v>
      </c>
      <c r="AB13" s="36">
        <f>IFERROR(VLOOKUP($A13,'26-08'!$A$6:$L$29,9,FALSE),0)</f>
        <v>50000</v>
      </c>
      <c r="AC13" s="36">
        <f>IFERROR(VLOOKUP($A13,'27-08'!$A$6:$L$29,9,FALSE),0)</f>
        <v>233333.33333333334</v>
      </c>
      <c r="AD13" s="36">
        <f>IFERROR(VLOOKUP($A13,'31-08'!$A$6:$L$29,9,FALSE),0)</f>
        <v>312500</v>
      </c>
      <c r="AE13" s="36">
        <f>IFERROR(VLOOKUP($A13,'07-09'!$A$6:$L$29,9,FALSE),0)</f>
        <v>350000.00000000006</v>
      </c>
      <c r="AF13" s="36">
        <f>IFERROR(VLOOKUP($A13,'14-09'!$A$6:$L$29,9,FALSE),0)</f>
        <v>275000</v>
      </c>
      <c r="AG13" s="36">
        <f>IFERROR(VLOOKUP($A13,'21-09'!$A$6:$L$29,9,FALSE),0)</f>
        <v>1000000</v>
      </c>
      <c r="AH13" s="36">
        <f>IFERROR(VLOOKUP($A13,'28-09'!$A$6:$L$29,9,FALSE),0)</f>
        <v>800000</v>
      </c>
      <c r="AI13" s="36">
        <f>IFERROR(VLOOKUP($A13,'05-10'!$A$6:$L$29,9,FALSE),0)</f>
        <v>0</v>
      </c>
      <c r="AJ13" s="36">
        <f>IFERROR(VLOOKUP($A13,'12-10'!$A$6:$L$29,9,FALSE),0)</f>
        <v>50000</v>
      </c>
      <c r="AK13" s="36">
        <f>IFERROR(VLOOKUP($A13,'14-10'!$A$6:$L$29,9,FALSE),0)</f>
        <v>700000</v>
      </c>
      <c r="AL13" s="295">
        <f t="shared" si="1"/>
        <v>27</v>
      </c>
      <c r="AN13" s="251"/>
    </row>
    <row r="14" spans="1:40" ht="15" customHeight="1">
      <c r="A14" s="57" t="s">
        <v>95</v>
      </c>
      <c r="B14" s="170" t="s">
        <v>141</v>
      </c>
      <c r="C14" s="35">
        <f t="shared" si="0"/>
        <v>8917500</v>
      </c>
      <c r="D14" s="36">
        <v>0</v>
      </c>
      <c r="E14" s="36">
        <v>0</v>
      </c>
      <c r="F14" s="36">
        <v>0</v>
      </c>
      <c r="G14" s="36">
        <v>0</v>
      </c>
      <c r="H14" s="36">
        <f>VLOOKUP($A14,'20-04'!$A$6:$L$29,9,FALSE)</f>
        <v>300000</v>
      </c>
      <c r="I14" s="36">
        <f>IFERROR(VLOOKUP($A14,'27-04'!$A$6:$L$29,9,FALSE),0)</f>
        <v>0</v>
      </c>
      <c r="J14" s="36">
        <f>IFERROR(VLOOKUP($A14,'04-05'!$A$6:$L$29,9,FALSE),0)</f>
        <v>0</v>
      </c>
      <c r="K14" s="36">
        <f>IFERROR(VLOOKUP($A14,'11-05'!$A$6:$L$29,9,FALSE),0)</f>
        <v>50000</v>
      </c>
      <c r="L14" s="36">
        <f>IFERROR(VLOOKUP($A14,'18-05'!$A$6:$L$29,9,FALSE),0)</f>
        <v>70000</v>
      </c>
      <c r="M14" s="36">
        <f>IFERROR(VLOOKUP($A14,'25-05'!$A$6:$L$29,9,FALSE),0)</f>
        <v>0</v>
      </c>
      <c r="N14" s="36">
        <f>IFERROR(VLOOKUP($A14,'01-06'!$A$6:$L$29,9,FALSE),0)</f>
        <v>0</v>
      </c>
      <c r="O14" s="36">
        <f>IFERROR(VLOOKUP($A14,'08-06'!$A$6:$L$29,9,FALSE),0)</f>
        <v>0</v>
      </c>
      <c r="P14" s="36">
        <f>IFERROR(VLOOKUP($A14,'10-06'!$A$6:$L$29,9,FALSE),0)</f>
        <v>1100000</v>
      </c>
      <c r="Q14" s="36">
        <f>IFERROR(VLOOKUP($A14,'15-06'!$A$6:$L$29,9,FALSE),0)</f>
        <v>455000</v>
      </c>
      <c r="R14" s="36">
        <f>IFERROR(VLOOKUP($A14,'22-06'!$A$6:$L$29,9,FALSE),0)</f>
        <v>50000</v>
      </c>
      <c r="S14" s="36">
        <f>IFERROR(VLOOKUP($A14,'29-06'!$A$6:$L$29,9,FALSE),0)</f>
        <v>1000000</v>
      </c>
      <c r="T14" s="36">
        <f>IFERROR(VLOOKUP($A14,'06-07'!$A$6:$L$29,9,FALSE),0)</f>
        <v>50000</v>
      </c>
      <c r="U14" s="36">
        <f>IFERROR(VLOOKUP($A14,'13-07'!$A$6:$L$29,9,FALSE),0)</f>
        <v>390000</v>
      </c>
      <c r="V14" s="36">
        <f>IFERROR(VLOOKUP($A14,'20-07'!$A$6:$L$29,9,FALSE),0)</f>
        <v>490000.00000000006</v>
      </c>
      <c r="W14" s="36">
        <f>IFERROR(VLOOKUP($A14,'27-07'!$A$6:$L$29,9,FALSE),0)</f>
        <v>325000</v>
      </c>
      <c r="X14" s="36">
        <f>IFERROR(VLOOKUP($A14,'03-08'!$A$6:$L$29,9,FALSE),0)</f>
        <v>0</v>
      </c>
      <c r="Y14" s="36">
        <f>IFERROR(VLOOKUP($A14,'10-08'!$A$6:$L$29,9,FALSE),0)</f>
        <v>0</v>
      </c>
      <c r="Z14" s="36">
        <f>IFERROR(VLOOKUP($A14,'17-08'!$A$6:$L$29,9,FALSE),0)</f>
        <v>0</v>
      </c>
      <c r="AA14" s="36">
        <f>IFERROR(VLOOKUP($A14,'24-08'!$A$6:$L$29,9,FALSE),0)</f>
        <v>0</v>
      </c>
      <c r="AB14" s="36">
        <f>IFERROR(VLOOKUP($A14,'26-08'!$A$6:$L$29,9,FALSE),0)</f>
        <v>600000</v>
      </c>
      <c r="AC14" s="36">
        <f>IFERROR(VLOOKUP($A14,'27-08'!$A$6:$L$29,9,FALSE),0)</f>
        <v>233333.33333333334</v>
      </c>
      <c r="AD14" s="36">
        <f>IFERROR(VLOOKUP($A14,'31-08'!$A$6:$L$29,9,FALSE),0)</f>
        <v>50000</v>
      </c>
      <c r="AE14" s="36">
        <f>IFERROR(VLOOKUP($A14,'07-09'!$A$6:$L$29,9,FALSE),0)</f>
        <v>375000</v>
      </c>
      <c r="AF14" s="36">
        <f>IFERROR(VLOOKUP($A14,'14-09'!$A$6:$L$29,9,FALSE),0)</f>
        <v>450000</v>
      </c>
      <c r="AG14" s="36">
        <f>IFERROR(VLOOKUP($A14,'21-09'!$A$6:$L$29,9,FALSE),0)</f>
        <v>50000</v>
      </c>
      <c r="AH14" s="36">
        <f>IFERROR(VLOOKUP($A14,'28-09'!$A$6:$L$29,9,FALSE),0)</f>
        <v>387500</v>
      </c>
      <c r="AI14" s="36">
        <f>IFERROR(VLOOKUP($A14,'05-10'!$A$6:$L$29,9,FALSE),0)</f>
        <v>875000</v>
      </c>
      <c r="AJ14" s="36">
        <f>IFERROR(VLOOKUP($A14,'12-10'!$A$6:$L$29,9,FALSE),0)</f>
        <v>166666.66666666666</v>
      </c>
      <c r="AK14" s="36">
        <f>IFERROR(VLOOKUP($A14,'14-10'!$A$6:$L$29,9,FALSE),0)</f>
        <v>1450000</v>
      </c>
      <c r="AL14" s="295">
        <f t="shared" si="1"/>
        <v>21</v>
      </c>
    </row>
    <row r="15" spans="1:40" s="13" customFormat="1" ht="15" customHeight="1">
      <c r="A15" s="57" t="s">
        <v>83</v>
      </c>
      <c r="B15" s="170" t="s">
        <v>131</v>
      </c>
      <c r="C15" s="35">
        <f t="shared" si="0"/>
        <v>8239999.9999999991</v>
      </c>
      <c r="D15" s="36">
        <f>VLOOKUP($A15,'26-03'!$A$6:$L$29,9,FALSE)</f>
        <v>50000</v>
      </c>
      <c r="E15" s="36">
        <f>VLOOKUP($A15,'30-03'!$A$6:$L$29,9,FALSE)</f>
        <v>250000</v>
      </c>
      <c r="F15" s="36">
        <f>VLOOKUP($A15,'06-04'!$A$6:$L$29,9,FALSE)</f>
        <v>455000</v>
      </c>
      <c r="G15" s="36">
        <f>VLOOKUP($A15,'13-04'!$A$6:$L$29,9,FALSE)</f>
        <v>87500</v>
      </c>
      <c r="H15" s="36">
        <f>IFERROR(VLOOKUP($A15,'20-04'!$A$6:$L$29,9,FALSE),0)</f>
        <v>1025000</v>
      </c>
      <c r="I15" s="36">
        <f>IFERROR(VLOOKUP($A15,'27-04'!$A$6:$L$29,9,FALSE),0)</f>
        <v>50000</v>
      </c>
      <c r="J15" s="36">
        <f>IFERROR(VLOOKUP($A15,'04-05'!$A$6:$L$29,9,FALSE),0)</f>
        <v>160000</v>
      </c>
      <c r="K15" s="36">
        <f>IFERROR(VLOOKUP($A15,'11-05'!$A$6:$L$29,9,FALSE),0)</f>
        <v>166666.66666666666</v>
      </c>
      <c r="L15" s="36">
        <f>IFERROR(VLOOKUP($A15,'18-05'!$A$6:$L$29,9,FALSE),0)</f>
        <v>0</v>
      </c>
      <c r="M15" s="36">
        <f>IFERROR(VLOOKUP($A15,'25-05'!$A$6:$L$29,9,FALSE),0)</f>
        <v>50000</v>
      </c>
      <c r="N15" s="36">
        <f>IFERROR(VLOOKUP($A15,'01-06'!$A$6:$L$29,9,FALSE),0)</f>
        <v>250000</v>
      </c>
      <c r="O15" s="36">
        <f>IFERROR(VLOOKUP($A15,'08-06'!$A$6:$L$29,9,FALSE),0)</f>
        <v>1300000</v>
      </c>
      <c r="P15" s="36">
        <f>IFERROR(VLOOKUP($A15,'10-06'!$A$6:$L$29,9,FALSE),0)</f>
        <v>0</v>
      </c>
      <c r="Q15" s="36">
        <f>IFERROR(VLOOKUP($A15,'15-06'!$A$6:$L$29,9,FALSE),0)</f>
        <v>0</v>
      </c>
      <c r="R15" s="36">
        <f>IFERROR(VLOOKUP($A15,'22-06'!$A$6:$L$29,9,FALSE),0)</f>
        <v>50000</v>
      </c>
      <c r="S15" s="36">
        <f>IFERROR(VLOOKUP($A15,'29-06'!$A$6:$L$29,9,FALSE),0)</f>
        <v>387500</v>
      </c>
      <c r="T15" s="36">
        <f>IFERROR(VLOOKUP($A15,'06-07'!$A$6:$L$29,9,FALSE),0)</f>
        <v>0</v>
      </c>
      <c r="U15" s="36">
        <f>IFERROR(VLOOKUP($A15,'13-07'!$A$6:$L$29,9,FALSE),0)</f>
        <v>50000</v>
      </c>
      <c r="V15" s="36">
        <f>IFERROR(VLOOKUP($A15,'20-07'!$A$6:$L$29,9,FALSE),0)</f>
        <v>0</v>
      </c>
      <c r="W15" s="36">
        <f>IFERROR(VLOOKUP($A15,'27-07'!$A$6:$L$29,9,FALSE),0)</f>
        <v>800000</v>
      </c>
      <c r="X15" s="36">
        <f>IFERROR(VLOOKUP($A15,'03-08'!$A$6:$L$29,9,FALSE),0)</f>
        <v>0</v>
      </c>
      <c r="Y15" s="36">
        <f>IFERROR(VLOOKUP($A15,'10-08'!$A$6:$L$29,9,FALSE),0)</f>
        <v>58333.333333333336</v>
      </c>
      <c r="Z15" s="36">
        <f>IFERROR(VLOOKUP($A15,'17-08'!$A$6:$L$29,9,FALSE),0)</f>
        <v>350000</v>
      </c>
      <c r="AA15" s="36">
        <f>IFERROR(VLOOKUP($A15,'24-08'!$A$6:$L$29,9,FALSE),0)</f>
        <v>0</v>
      </c>
      <c r="AB15" s="36">
        <f>IFERROR(VLOOKUP($A15,'26-08'!$A$6:$L$29,9,FALSE),0)</f>
        <v>1000000</v>
      </c>
      <c r="AC15" s="36">
        <f>IFERROR(VLOOKUP($A15,'27-08'!$A$6:$L$29,9,FALSE),0)</f>
        <v>1000000</v>
      </c>
      <c r="AD15" s="36">
        <f>IFERROR(VLOOKUP($A15,'31-08'!$A$6:$L$29,9,FALSE),0)</f>
        <v>50000</v>
      </c>
      <c r="AE15" s="36">
        <f>IFERROR(VLOOKUP($A15,'07-09'!$A$6:$L$29,9,FALSE),0)</f>
        <v>350000</v>
      </c>
      <c r="AF15" s="36">
        <f>IFERROR(VLOOKUP($A15,'14-09'!$A$6:$L$29,9,FALSE),0)</f>
        <v>0</v>
      </c>
      <c r="AG15" s="36">
        <f>IFERROR(VLOOKUP($A15,'21-09'!$A$6:$L$29,9,FALSE),0)</f>
        <v>50000</v>
      </c>
      <c r="AH15" s="36">
        <f>IFERROR(VLOOKUP($A15,'28-09'!$A$6:$L$29,9,FALSE),0)</f>
        <v>50000</v>
      </c>
      <c r="AI15" s="36">
        <f>IFERROR(VLOOKUP($A15,'05-10'!$A$6:$L$29,9,FALSE),0)</f>
        <v>50000</v>
      </c>
      <c r="AJ15" s="36">
        <f>IFERROR(VLOOKUP($A15,'12-10'!$A$6:$L$29,9,FALSE),0)</f>
        <v>50000</v>
      </c>
      <c r="AK15" s="36">
        <f>IFERROR(VLOOKUP($A15,'14-10'!$A$6:$L$29,9,FALSE),0)</f>
        <v>100000</v>
      </c>
      <c r="AL15" s="295">
        <f t="shared" si="1"/>
        <v>26</v>
      </c>
      <c r="AN15" s="251"/>
    </row>
    <row r="16" spans="1:40" ht="15" customHeight="1">
      <c r="A16" s="57" t="s">
        <v>73</v>
      </c>
      <c r="B16" s="170" t="s">
        <v>124</v>
      </c>
      <c r="C16" s="35">
        <f t="shared" si="0"/>
        <v>7926666.666666667</v>
      </c>
      <c r="D16" s="36">
        <f>VLOOKUP($A16,'26-03'!$A$6:$L$29,9,FALSE)</f>
        <v>1000000</v>
      </c>
      <c r="E16" s="36">
        <v>0</v>
      </c>
      <c r="F16" s="36">
        <f>VLOOKUP($A16,'06-04'!$A$6:$L$29,9,FALSE)</f>
        <v>660000</v>
      </c>
      <c r="G16" s="36">
        <f>VLOOKUP($A16,'13-04'!$A$6:$L$29,9,FALSE)</f>
        <v>575000</v>
      </c>
      <c r="H16" s="36">
        <f>IFERROR(VLOOKUP($A16,'20-04'!$A$6:$L$29,9,FALSE),0)</f>
        <v>0</v>
      </c>
      <c r="I16" s="36">
        <f>IFERROR(VLOOKUP($A16,'27-04'!$A$6:$L$29,9,FALSE),0)</f>
        <v>0</v>
      </c>
      <c r="J16" s="36">
        <f>IFERROR(VLOOKUP($A16,'04-05'!$A$6:$L$29,9,FALSE),0)</f>
        <v>50000</v>
      </c>
      <c r="K16" s="36">
        <f>IFERROR(VLOOKUP($A16,'11-05'!$A$6:$L$29,9,FALSE),0)</f>
        <v>800000</v>
      </c>
      <c r="L16" s="36">
        <f>IFERROR(VLOOKUP($A16,'18-05'!$A$6:$L$29,9,FALSE),0)</f>
        <v>560000</v>
      </c>
      <c r="M16" s="36">
        <f>IFERROR(VLOOKUP($A16,'25-05'!$A$6:$L$29,9,FALSE),0)</f>
        <v>0</v>
      </c>
      <c r="N16" s="36">
        <f>IFERROR(VLOOKUP($A16,'01-06'!$A$6:$L$29,9,FALSE),0)</f>
        <v>0</v>
      </c>
      <c r="O16" s="36">
        <f>IFERROR(VLOOKUP($A16,'08-06'!$A$6:$L$29,9,FALSE),0)</f>
        <v>0</v>
      </c>
      <c r="P16" s="36">
        <f>IFERROR(VLOOKUP($A16,'10-06'!$A$6:$L$29,9,FALSE),0)</f>
        <v>0</v>
      </c>
      <c r="Q16" s="36">
        <f>IFERROR(VLOOKUP($A16,'15-06'!$A$6:$L$29,9,FALSE),0)</f>
        <v>70000</v>
      </c>
      <c r="R16" s="36">
        <f>IFERROR(VLOOKUP($A16,'22-06'!$A$6:$L$29,9,FALSE),0)</f>
        <v>125000</v>
      </c>
      <c r="S16" s="36">
        <f>IFERROR(VLOOKUP($A16,'29-06'!$A$6:$L$29,9,FALSE),0)</f>
        <v>0</v>
      </c>
      <c r="T16" s="36">
        <f>IFERROR(VLOOKUP($A16,'06-07'!$A$6:$L$29,9,FALSE),0)</f>
        <v>0</v>
      </c>
      <c r="U16" s="36">
        <f>IFERROR(VLOOKUP($A16,'13-07'!$A$6:$L$29,9,FALSE),0)</f>
        <v>575000</v>
      </c>
      <c r="V16" s="36">
        <f>IFERROR(VLOOKUP($A16,'20-07'!$A$6:$L$29,9,FALSE),0)</f>
        <v>420000</v>
      </c>
      <c r="W16" s="36">
        <f>IFERROR(VLOOKUP($A16,'27-07'!$A$6:$L$29,9,FALSE),0)</f>
        <v>0</v>
      </c>
      <c r="X16" s="36">
        <f>IFERROR(VLOOKUP($A16,'03-08'!$A$6:$L$29,9,FALSE),0)</f>
        <v>516666.66666666669</v>
      </c>
      <c r="Y16" s="36">
        <f>IFERROR(VLOOKUP($A16,'10-08'!$A$6:$L$29,9,FALSE),0)</f>
        <v>1300000</v>
      </c>
      <c r="Z16" s="36">
        <f>IFERROR(VLOOKUP($A16,'17-08'!$A$6:$L$29,9,FALSE),0)</f>
        <v>0</v>
      </c>
      <c r="AA16" s="36">
        <f>IFERROR(VLOOKUP($A16,'24-08'!$A$6:$L$29,9,FALSE),0)</f>
        <v>0</v>
      </c>
      <c r="AB16" s="36">
        <f>IFERROR(VLOOKUP($A16,'26-08'!$A$6:$L$29,9,FALSE),0)</f>
        <v>50000</v>
      </c>
      <c r="AC16" s="36">
        <f>IFERROR(VLOOKUP($A16,'27-08'!$A$6:$L$29,9,FALSE),0)</f>
        <v>50000</v>
      </c>
      <c r="AD16" s="36">
        <f>IFERROR(VLOOKUP($A16,'31-08'!$A$6:$L$29,9,FALSE),0)</f>
        <v>50000</v>
      </c>
      <c r="AE16" s="36">
        <f>IFERROR(VLOOKUP($A16,'07-09'!$A$6:$L$29,9,FALSE),0)</f>
        <v>0</v>
      </c>
      <c r="AF16" s="36">
        <f>IFERROR(VLOOKUP($A16,'14-09'!$A$6:$L$29,9,FALSE),0)</f>
        <v>450000</v>
      </c>
      <c r="AG16" s="36">
        <f>IFERROR(VLOOKUP($A16,'21-09'!$A$6:$L$29,9,FALSE),0)</f>
        <v>475000</v>
      </c>
      <c r="AH16" s="36">
        <f>IFERROR(VLOOKUP($A16,'28-09'!$A$6:$L$29,9,FALSE),0)</f>
        <v>50000</v>
      </c>
      <c r="AI16" s="36">
        <f>IFERROR(VLOOKUP($A16,'05-10'!$A$6:$L$29,9,FALSE),0)</f>
        <v>50000</v>
      </c>
      <c r="AJ16" s="36">
        <f>IFERROR(VLOOKUP($A16,'12-10'!$A$6:$L$29,9,FALSE),0)</f>
        <v>0</v>
      </c>
      <c r="AK16" s="36">
        <f>IFERROR(VLOOKUP($A16,'14-10'!$A$6:$L$29,9,FALSE),0)</f>
        <v>100000</v>
      </c>
      <c r="AL16" s="295">
        <f t="shared" si="1"/>
        <v>20</v>
      </c>
    </row>
    <row r="17" spans="1:38" ht="15" customHeight="1">
      <c r="A17" s="57" t="s">
        <v>77</v>
      </c>
      <c r="B17" s="170" t="s">
        <v>121</v>
      </c>
      <c r="C17" s="35">
        <f t="shared" si="0"/>
        <v>7685000.333333333</v>
      </c>
      <c r="D17" s="36">
        <f>VLOOKUP($A17,'26-03'!$A$6:$L$29,9,FALSE)</f>
        <v>416667</v>
      </c>
      <c r="E17" s="36">
        <f>VLOOKUP($A17,'30-03'!$A$6:$L$29,9,FALSE)</f>
        <v>1000000</v>
      </c>
      <c r="F17" s="36">
        <f>VLOOKUP($A17,'06-04'!$A$6:$L$29,9,FALSE)</f>
        <v>1540000</v>
      </c>
      <c r="G17" s="36">
        <f>VLOOKUP($A17,'13-04'!$A$6:$L$29,9,FALSE)</f>
        <v>50000</v>
      </c>
      <c r="H17" s="36">
        <f>IFERROR(VLOOKUP($A17,'20-04'!$A$6:$L$29,9,FALSE),0)</f>
        <v>0</v>
      </c>
      <c r="I17" s="36">
        <f>IFERROR(VLOOKUP($A17,'27-04'!$A$6:$L$29,9,FALSE),0)</f>
        <v>0</v>
      </c>
      <c r="J17" s="36">
        <f>IFERROR(VLOOKUP($A17,'04-05'!$A$6:$L$29,9,FALSE),0)</f>
        <v>50000</v>
      </c>
      <c r="K17" s="36">
        <f>IFERROR(VLOOKUP($A17,'11-05'!$A$6:$L$29,9,FALSE),0)</f>
        <v>50000</v>
      </c>
      <c r="L17" s="36">
        <f>IFERROR(VLOOKUP($A17,'18-05'!$A$6:$L$29,9,FALSE),0)</f>
        <v>0</v>
      </c>
      <c r="M17" s="36">
        <f>IFERROR(VLOOKUP($A17,'25-05'!$A$6:$L$29,9,FALSE),0)</f>
        <v>325000</v>
      </c>
      <c r="N17" s="36">
        <f>IFERROR(VLOOKUP($A17,'01-06'!$A$6:$L$29,9,FALSE),0)</f>
        <v>0</v>
      </c>
      <c r="O17" s="36">
        <f>IFERROR(VLOOKUP($A17,'08-06'!$A$6:$L$29,9,FALSE),0)</f>
        <v>50000</v>
      </c>
      <c r="P17" s="36">
        <f>IFERROR(VLOOKUP($A17,'10-06'!$A$6:$L$29,9,FALSE),0)</f>
        <v>350000</v>
      </c>
      <c r="Q17" s="36">
        <f>IFERROR(VLOOKUP($A17,'15-06'!$A$6:$L$29,9,FALSE),0)</f>
        <v>70000</v>
      </c>
      <c r="R17" s="36">
        <f>IFERROR(VLOOKUP($A17,'22-06'!$A$6:$L$29,9,FALSE),0)</f>
        <v>50000</v>
      </c>
      <c r="S17" s="36">
        <f>IFERROR(VLOOKUP($A17,'29-06'!$A$6:$L$29,9,FALSE),0)</f>
        <v>87500</v>
      </c>
      <c r="T17" s="36">
        <f>IFERROR(VLOOKUP($A17,'06-07'!$A$6:$L$29,9,FALSE),0)</f>
        <v>0</v>
      </c>
      <c r="U17" s="36">
        <f>IFERROR(VLOOKUP($A17,'13-07'!$A$6:$L$29,9,FALSE),0)</f>
        <v>0</v>
      </c>
      <c r="V17" s="36">
        <f>IFERROR(VLOOKUP($A17,'20-07'!$A$6:$L$29,9,FALSE),0)</f>
        <v>0</v>
      </c>
      <c r="W17" s="36">
        <f>IFERROR(VLOOKUP($A17,'27-07'!$A$6:$L$29,9,FALSE),0)</f>
        <v>0</v>
      </c>
      <c r="X17" s="36">
        <f>IFERROR(VLOOKUP($A17,'03-08'!$A$6:$L$29,9,FALSE),0)</f>
        <v>150000</v>
      </c>
      <c r="Y17" s="36">
        <f>IFERROR(VLOOKUP($A17,'10-08'!$A$6:$L$29,9,FALSE),0)</f>
        <v>58333.333333333336</v>
      </c>
      <c r="Z17" s="36">
        <f>IFERROR(VLOOKUP($A17,'17-08'!$A$6:$L$29,9,FALSE),0)</f>
        <v>125000</v>
      </c>
      <c r="AA17" s="36">
        <f>IFERROR(VLOOKUP($A17,'24-08'!$A$6:$L$29,9,FALSE),0)</f>
        <v>275000</v>
      </c>
      <c r="AB17" s="36">
        <f>IFERROR(VLOOKUP($A17,'26-08'!$A$6:$L$29,9,FALSE),0)</f>
        <v>0</v>
      </c>
      <c r="AC17" s="36">
        <f>IFERROR(VLOOKUP($A17,'27-08'!$A$6:$L$29,9,FALSE),0)</f>
        <v>0</v>
      </c>
      <c r="AD17" s="36">
        <f>IFERROR(VLOOKUP($A17,'31-08'!$A$6:$L$29,9,FALSE),0)</f>
        <v>312500</v>
      </c>
      <c r="AE17" s="36">
        <f>IFERROR(VLOOKUP($A17,'07-09'!$A$6:$L$29,9,FALSE),0)</f>
        <v>75000</v>
      </c>
      <c r="AF17" s="36">
        <f>IFERROR(VLOOKUP($A17,'14-09'!$A$6:$L$29,9,FALSE),0)</f>
        <v>75000</v>
      </c>
      <c r="AG17" s="36">
        <f>IFERROR(VLOOKUP($A17,'21-09'!$A$6:$L$29,9,FALSE),0)</f>
        <v>50000</v>
      </c>
      <c r="AH17" s="36">
        <f>IFERROR(VLOOKUP($A17,'28-09'!$A$6:$L$29,9,FALSE),0)</f>
        <v>1000000</v>
      </c>
      <c r="AI17" s="36">
        <f>IFERROR(VLOOKUP($A17,'05-10'!$A$6:$L$29,9,FALSE),0)</f>
        <v>0</v>
      </c>
      <c r="AJ17" s="36">
        <f>IFERROR(VLOOKUP($A17,'12-10'!$A$6:$L$29,9,FALSE),0)</f>
        <v>325000</v>
      </c>
      <c r="AK17" s="36">
        <f>IFERROR(VLOOKUP($A17,'14-10'!$A$6:$L$29,9,FALSE),0)</f>
        <v>1200000</v>
      </c>
      <c r="AL17" s="295">
        <f t="shared" si="1"/>
        <v>23</v>
      </c>
    </row>
    <row r="18" spans="1:38" ht="15" customHeight="1">
      <c r="A18" s="57" t="s">
        <v>90</v>
      </c>
      <c r="B18" s="170" t="s">
        <v>134</v>
      </c>
      <c r="C18" s="35">
        <f t="shared" si="0"/>
        <v>7031666.666666667</v>
      </c>
      <c r="D18" s="36">
        <v>0</v>
      </c>
      <c r="E18" s="36">
        <f>VLOOKUP($A18,'30-03'!$A$6:$L$29,9,FALSE)</f>
        <v>500000</v>
      </c>
      <c r="F18" s="36">
        <v>0</v>
      </c>
      <c r="G18" s="36">
        <v>0</v>
      </c>
      <c r="H18" s="36">
        <f>VLOOKUP($A18,'20-04'!$A$6:$L$29,9,FALSE)</f>
        <v>80000</v>
      </c>
      <c r="I18" s="36">
        <f>IFERROR(VLOOKUP($A18,'27-04'!$A$6:$L$29,9,FALSE),0)</f>
        <v>262500</v>
      </c>
      <c r="J18" s="36">
        <f>IFERROR(VLOOKUP($A18,'04-05'!$A$6:$L$29,9,FALSE),0)</f>
        <v>60000</v>
      </c>
      <c r="K18" s="36">
        <f>IFERROR(VLOOKUP($A18,'11-05'!$A$6:$L$29,9,FALSE),0)</f>
        <v>0</v>
      </c>
      <c r="L18" s="36">
        <f>IFERROR(VLOOKUP($A18,'18-05'!$A$6:$L$29,9,FALSE),0)</f>
        <v>70000</v>
      </c>
      <c r="M18" s="36">
        <f>IFERROR(VLOOKUP($A18,'25-05'!$A$6:$L$29,9,FALSE),0)</f>
        <v>0</v>
      </c>
      <c r="N18" s="36">
        <f>IFERROR(VLOOKUP($A18,'01-06'!$A$6:$L$29,9,FALSE),0)</f>
        <v>50000</v>
      </c>
      <c r="O18" s="36">
        <f>IFERROR(VLOOKUP($A18,'08-06'!$A$6:$L$29,9,FALSE),0)</f>
        <v>137500</v>
      </c>
      <c r="P18" s="36">
        <f>IFERROR(VLOOKUP($A18,'10-06'!$A$6:$L$29,9,FALSE),0)</f>
        <v>600000</v>
      </c>
      <c r="Q18" s="36">
        <f>IFERROR(VLOOKUP($A18,'15-06'!$A$6:$L$29,9,FALSE),0)</f>
        <v>1330000</v>
      </c>
      <c r="R18" s="36">
        <f>IFERROR(VLOOKUP($A18,'22-06'!$A$6:$L$29,9,FALSE),0)</f>
        <v>0</v>
      </c>
      <c r="S18" s="36">
        <f>IFERROR(VLOOKUP($A18,'29-06'!$A$6:$L$29,9,FALSE),0)</f>
        <v>387500</v>
      </c>
      <c r="T18" s="36">
        <f>IFERROR(VLOOKUP($A18,'06-07'!$A$6:$L$29,9,FALSE),0)</f>
        <v>575000</v>
      </c>
      <c r="U18" s="36">
        <f>IFERROR(VLOOKUP($A18,'13-07'!$A$6:$L$29,9,FALSE),0)</f>
        <v>50000</v>
      </c>
      <c r="V18" s="36">
        <f>IFERROR(VLOOKUP($A18,'20-07'!$A$6:$L$29,9,FALSE),0)</f>
        <v>0</v>
      </c>
      <c r="W18" s="36">
        <f>IFERROR(VLOOKUP($A18,'27-07'!$A$6:$L$29,9,FALSE),0)</f>
        <v>325000</v>
      </c>
      <c r="X18" s="36">
        <f>IFERROR(VLOOKUP($A18,'03-08'!$A$6:$L$29,9,FALSE),0)</f>
        <v>262500</v>
      </c>
      <c r="Y18" s="36">
        <f>IFERROR(VLOOKUP($A18,'10-08'!$A$6:$L$29,9,FALSE),0)</f>
        <v>200000</v>
      </c>
      <c r="Z18" s="36">
        <f>IFERROR(VLOOKUP($A18,'17-08'!$A$6:$L$29,9,FALSE),0)</f>
        <v>800000</v>
      </c>
      <c r="AA18" s="36">
        <f>IFERROR(VLOOKUP($A18,'24-08'!$A$6:$L$29,9,FALSE),0)</f>
        <v>0</v>
      </c>
      <c r="AB18" s="36">
        <f>IFERROR(VLOOKUP($A18,'26-08'!$A$6:$L$29,9,FALSE),0)</f>
        <v>50000</v>
      </c>
      <c r="AC18" s="36">
        <f>IFERROR(VLOOKUP($A18,'27-08'!$A$6:$L$29,9,FALSE),0)</f>
        <v>100000</v>
      </c>
      <c r="AD18" s="36">
        <f>IFERROR(VLOOKUP($A18,'31-08'!$A$6:$L$29,9,FALSE),0)</f>
        <v>50000</v>
      </c>
      <c r="AE18" s="36">
        <f>IFERROR(VLOOKUP($A18,'07-09'!$A$6:$L$29,9,FALSE),0)</f>
        <v>0</v>
      </c>
      <c r="AF18" s="36">
        <f>IFERROR(VLOOKUP($A18,'14-09'!$A$6:$L$29,9,FALSE),0)</f>
        <v>50000</v>
      </c>
      <c r="AG18" s="36">
        <f>IFERROR(VLOOKUP($A18,'21-09'!$A$6:$L$29,9,FALSE),0)</f>
        <v>200000</v>
      </c>
      <c r="AH18" s="36">
        <f>IFERROR(VLOOKUP($A18,'28-09'!$A$6:$L$29,9,FALSE),0)</f>
        <v>50000</v>
      </c>
      <c r="AI18" s="36">
        <f>IFERROR(VLOOKUP($A18,'05-10'!$A$6:$L$29,9,FALSE),0)</f>
        <v>675000</v>
      </c>
      <c r="AJ18" s="36">
        <f>IFERROR(VLOOKUP($A18,'12-10'!$A$6:$L$29,9,FALSE),0)</f>
        <v>166666.66666666666</v>
      </c>
      <c r="AK18" s="36">
        <f>IFERROR(VLOOKUP($A18,'14-10'!$A$6:$L$29,9,FALSE),0)</f>
        <v>0</v>
      </c>
      <c r="AL18" s="295">
        <f t="shared" si="1"/>
        <v>24</v>
      </c>
    </row>
    <row r="19" spans="1:38" ht="15" customHeight="1">
      <c r="A19" s="57" t="s">
        <v>94</v>
      </c>
      <c r="B19" s="170" t="s">
        <v>133</v>
      </c>
      <c r="C19" s="35">
        <f t="shared" si="0"/>
        <v>5921666.666666667</v>
      </c>
      <c r="D19" s="36">
        <v>0</v>
      </c>
      <c r="E19" s="36">
        <f>VLOOKUP($A19,'30-03'!$A$6:$L$29,9,FALSE)</f>
        <v>75000</v>
      </c>
      <c r="F19" s="36">
        <v>0</v>
      </c>
      <c r="G19" s="36">
        <f>VLOOKUP($A19,'13-04'!$A$6:$L$29,9,FALSE)</f>
        <v>87500</v>
      </c>
      <c r="H19" s="36">
        <f>VLOOKUP($A19,'20-04'!$A$6:$L$29,9,FALSE)</f>
        <v>50000</v>
      </c>
      <c r="I19" s="36">
        <f>IFERROR(VLOOKUP($A19,'27-04'!$A$6:$L$29,9,FALSE),0)</f>
        <v>1000000</v>
      </c>
      <c r="J19" s="36">
        <f>IFERROR(VLOOKUP($A19,'04-05'!$A$6:$L$29,9,FALSE),0)</f>
        <v>250000</v>
      </c>
      <c r="K19" s="36">
        <f>IFERROR(VLOOKUP($A19,'11-05'!$A$6:$L$29,9,FALSE),0)</f>
        <v>166666.66666666666</v>
      </c>
      <c r="L19" s="36">
        <f>IFERROR(VLOOKUP($A19,'18-05'!$A$6:$L$29,9,FALSE),0)</f>
        <v>0</v>
      </c>
      <c r="M19" s="36">
        <f>IFERROR(VLOOKUP($A19,'25-05'!$A$6:$L$29,9,FALSE),0)</f>
        <v>0</v>
      </c>
      <c r="N19" s="36">
        <f>IFERROR(VLOOKUP($A19,'01-06'!$A$6:$L$29,9,FALSE),0)</f>
        <v>0</v>
      </c>
      <c r="O19" s="36">
        <f>IFERROR(VLOOKUP($A19,'08-06'!$A$6:$L$29,9,FALSE),0)</f>
        <v>0</v>
      </c>
      <c r="P19" s="36">
        <f>IFERROR(VLOOKUP($A19,'10-06'!$A$6:$L$29,9,FALSE),0)</f>
        <v>50000</v>
      </c>
      <c r="Q19" s="36">
        <f>IFERROR(VLOOKUP($A19,'15-06'!$A$6:$L$29,9,FALSE),0)</f>
        <v>93333.333333333328</v>
      </c>
      <c r="R19" s="36">
        <f>IFERROR(VLOOKUP($A19,'22-06'!$A$6:$L$29,9,FALSE),0)</f>
        <v>400000</v>
      </c>
      <c r="S19" s="36">
        <f>IFERROR(VLOOKUP($A19,'29-06'!$A$6:$L$29,9,FALSE),0)</f>
        <v>50000</v>
      </c>
      <c r="T19" s="36">
        <f>IFERROR(VLOOKUP($A19,'06-07'!$A$6:$L$29,9,FALSE),0)</f>
        <v>0</v>
      </c>
      <c r="U19" s="36">
        <f>IFERROR(VLOOKUP($A19,'13-07'!$A$6:$L$29,9,FALSE),0)</f>
        <v>0</v>
      </c>
      <c r="V19" s="36">
        <f>IFERROR(VLOOKUP($A19,'20-07'!$A$6:$L$29,9,FALSE),0)</f>
        <v>0</v>
      </c>
      <c r="W19" s="36">
        <f>IFERROR(VLOOKUP($A19,'27-07'!$A$6:$L$29,9,FALSE),0)</f>
        <v>50000</v>
      </c>
      <c r="X19" s="36">
        <f>IFERROR(VLOOKUP($A19,'03-08'!$A$6:$L$29,9,FALSE),0)</f>
        <v>150000</v>
      </c>
      <c r="Y19" s="36">
        <f>IFERROR(VLOOKUP($A19,'10-08'!$A$6:$L$29,9,FALSE),0)</f>
        <v>200000</v>
      </c>
      <c r="Z19" s="36">
        <f>IFERROR(VLOOKUP($A19,'17-08'!$A$6:$L$29,9,FALSE),0)</f>
        <v>50000</v>
      </c>
      <c r="AA19" s="36">
        <f>IFERROR(VLOOKUP($A19,'24-08'!$A$6:$L$29,9,FALSE),0)</f>
        <v>50000</v>
      </c>
      <c r="AB19" s="36">
        <f>IFERROR(VLOOKUP($A19,'26-08'!$A$6:$L$29,9,FALSE),0)</f>
        <v>420000</v>
      </c>
      <c r="AC19" s="36">
        <f>IFERROR(VLOOKUP($A19,'27-08'!$A$6:$L$29,9,FALSE),0)</f>
        <v>50000</v>
      </c>
      <c r="AD19" s="36">
        <f>IFERROR(VLOOKUP($A19,'31-08'!$A$6:$L$29,9,FALSE),0)</f>
        <v>312500</v>
      </c>
      <c r="AE19" s="36">
        <f>IFERROR(VLOOKUP($A19,'07-09'!$A$6:$L$29,9,FALSE),0)</f>
        <v>616666.66666666674</v>
      </c>
      <c r="AF19" s="36">
        <f>IFERROR(VLOOKUP($A19,'14-09'!$A$6:$L$29,9,FALSE),0)</f>
        <v>50000</v>
      </c>
      <c r="AG19" s="36">
        <f>IFERROR(VLOOKUP($A19,'21-09'!$A$6:$L$29,9,FALSE),0)</f>
        <v>200000</v>
      </c>
      <c r="AH19" s="36">
        <f>IFERROR(VLOOKUP($A19,'28-09'!$A$6:$L$29,9,FALSE),0)</f>
        <v>50000</v>
      </c>
      <c r="AI19" s="36">
        <f>IFERROR(VLOOKUP($A19,'05-10'!$A$6:$L$29,9,FALSE),0)</f>
        <v>1000000</v>
      </c>
      <c r="AJ19" s="36">
        <f>IFERROR(VLOOKUP($A19,'12-10'!$A$6:$L$29,9,FALSE),0)</f>
        <v>400000</v>
      </c>
      <c r="AK19" s="36">
        <f>IFERROR(VLOOKUP($A19,'14-10'!$A$6:$L$29,9,FALSE),0)</f>
        <v>100000</v>
      </c>
      <c r="AL19" s="295">
        <f t="shared" si="1"/>
        <v>25</v>
      </c>
    </row>
    <row r="20" spans="1:38" ht="15" customHeight="1">
      <c r="A20" s="57" t="s">
        <v>92</v>
      </c>
      <c r="B20" s="170" t="s">
        <v>187</v>
      </c>
      <c r="C20" s="35">
        <f t="shared" si="0"/>
        <v>5910833.333333334</v>
      </c>
      <c r="D20" s="36">
        <v>0</v>
      </c>
      <c r="E20" s="36">
        <v>0</v>
      </c>
      <c r="F20" s="36">
        <f>VLOOKUP($A20,'06-04'!$A$6:$L$29,9,FALSE)</f>
        <v>70000</v>
      </c>
      <c r="G20" s="36">
        <f>VLOOKUP($A20,'13-04'!$A$6:$L$29,9,FALSE)</f>
        <v>50000</v>
      </c>
      <c r="H20" s="36">
        <f>VLOOKUP($A20,'20-04'!$A$6:$L$29,9,FALSE)</f>
        <v>50000</v>
      </c>
      <c r="I20" s="36">
        <f>IFERROR(VLOOKUP($A20,'27-04'!$A$6:$L$29,9,FALSE),0)</f>
        <v>350000</v>
      </c>
      <c r="J20" s="36">
        <f>IFERROR(VLOOKUP($A20,'04-05'!$A$6:$L$29,9,FALSE),0)</f>
        <v>0</v>
      </c>
      <c r="K20" s="36">
        <f>IFERROR(VLOOKUP($A20,'11-05'!$A$6:$L$29,9,FALSE),0)</f>
        <v>0</v>
      </c>
      <c r="L20" s="36">
        <f>IFERROR(VLOOKUP($A20,'18-05'!$A$6:$L$29,9,FALSE),0)</f>
        <v>0</v>
      </c>
      <c r="M20" s="36">
        <f>IFERROR(VLOOKUP($A20,'25-05'!$A$6:$L$29,9,FALSE),0)</f>
        <v>0</v>
      </c>
      <c r="N20" s="36">
        <f>IFERROR(VLOOKUP($A20,'01-06'!$A$6:$L$29,9,FALSE),0)</f>
        <v>400000</v>
      </c>
      <c r="O20" s="36">
        <f>IFERROR(VLOOKUP($A20,'08-06'!$A$6:$L$29,9,FALSE),0)</f>
        <v>516666.66666666669</v>
      </c>
      <c r="P20" s="36">
        <f>IFERROR(VLOOKUP($A20,'10-06'!$A$6:$L$29,9,FALSE),0)</f>
        <v>50000</v>
      </c>
      <c r="Q20" s="36">
        <f>IFERROR(VLOOKUP($A20,'15-06'!$A$6:$L$29,9,FALSE),0)</f>
        <v>0</v>
      </c>
      <c r="R20" s="36">
        <f>IFERROR(VLOOKUP($A20,'22-06'!$A$6:$L$29,9,FALSE),0)</f>
        <v>800000</v>
      </c>
      <c r="S20" s="36">
        <f>IFERROR(VLOOKUP($A20,'29-06'!$A$6:$L$29,9,FALSE),0)</f>
        <v>800000</v>
      </c>
      <c r="T20" s="36">
        <f>IFERROR(VLOOKUP($A20,'06-07'!$A$6:$L$29,9,FALSE),0)</f>
        <v>50000</v>
      </c>
      <c r="U20" s="36">
        <f>IFERROR(VLOOKUP($A20,'13-07'!$A$6:$L$29,9,FALSE),0)</f>
        <v>50000</v>
      </c>
      <c r="V20" s="36">
        <f>IFERROR(VLOOKUP($A20,'20-07'!$A$6:$L$29,9,FALSE),0)</f>
        <v>0</v>
      </c>
      <c r="W20" s="36">
        <f>IFERROR(VLOOKUP($A20,'27-07'!$A$6:$L$29,9,FALSE),0)</f>
        <v>450000</v>
      </c>
      <c r="X20" s="36">
        <f>IFERROR(VLOOKUP($A20,'03-08'!$A$6:$L$29,9,FALSE),0)</f>
        <v>0</v>
      </c>
      <c r="Y20" s="36">
        <f>IFERROR(VLOOKUP($A20,'10-08'!$A$6:$L$29,9,FALSE),0)</f>
        <v>0</v>
      </c>
      <c r="Z20" s="36">
        <f>IFERROR(VLOOKUP($A20,'17-08'!$A$6:$L$29,9,FALSE),0)</f>
        <v>50000</v>
      </c>
      <c r="AA20" s="36">
        <f>IFERROR(VLOOKUP($A20,'24-08'!$A$6:$L$29,9,FALSE),0)</f>
        <v>0</v>
      </c>
      <c r="AB20" s="36">
        <f>IFERROR(VLOOKUP($A20,'26-08'!$A$6:$L$29,9,FALSE),0)</f>
        <v>120000</v>
      </c>
      <c r="AC20" s="36">
        <f>IFERROR(VLOOKUP($A20,'27-08'!$A$6:$L$29,9,FALSE),0)</f>
        <v>50000</v>
      </c>
      <c r="AD20" s="36">
        <f>IFERROR(VLOOKUP($A20,'31-08'!$A$6:$L$29,9,FALSE),0)</f>
        <v>312500</v>
      </c>
      <c r="AE20" s="36">
        <f>IFERROR(VLOOKUP($A20,'07-09'!$A$6:$L$29,9,FALSE),0)</f>
        <v>516666.66666666669</v>
      </c>
      <c r="AF20" s="36">
        <f>IFERROR(VLOOKUP($A20,'14-09'!$A$6:$L$29,9,FALSE),0)</f>
        <v>275000</v>
      </c>
      <c r="AG20" s="36">
        <f>IFERROR(VLOOKUP($A20,'21-09'!$A$6:$L$29,9,FALSE),0)</f>
        <v>50000</v>
      </c>
      <c r="AH20" s="36">
        <f>IFERROR(VLOOKUP($A20,'28-09'!$A$6:$L$29,9,FALSE),0)</f>
        <v>50000</v>
      </c>
      <c r="AI20" s="36">
        <f>IFERROR(VLOOKUP($A20,'05-10'!$A$6:$L$29,9,FALSE),0)</f>
        <v>0</v>
      </c>
      <c r="AJ20" s="36">
        <f>IFERROR(VLOOKUP($A20,'12-10'!$A$6:$L$29,9,FALSE),0)</f>
        <v>50000</v>
      </c>
      <c r="AK20" s="36">
        <f>IFERROR(VLOOKUP($A20,'14-10'!$A$6:$L$29,9,FALSE),0)</f>
        <v>800000</v>
      </c>
      <c r="AL20" s="295">
        <f t="shared" si="1"/>
        <v>22</v>
      </c>
    </row>
    <row r="21" spans="1:38" ht="15" customHeight="1">
      <c r="A21" s="57" t="s">
        <v>84</v>
      </c>
      <c r="B21" s="170" t="s">
        <v>132</v>
      </c>
      <c r="C21" s="35">
        <f t="shared" si="0"/>
        <v>5799166.666666667</v>
      </c>
      <c r="D21" s="36">
        <f>VLOOKUP($A21,'26-03'!$A$6:$L$29,9,FALSE)</f>
        <v>50000</v>
      </c>
      <c r="E21" s="36">
        <f>VLOOKUP($A21,'30-03'!$A$6:$L$29,9,FALSE)</f>
        <v>150000</v>
      </c>
      <c r="F21" s="36">
        <v>0</v>
      </c>
      <c r="G21" s="36">
        <v>0</v>
      </c>
      <c r="H21" s="36">
        <f>VLOOKUP($A21,'20-04'!$A$6:$L$29,9,FALSE)</f>
        <v>50000</v>
      </c>
      <c r="I21" s="36">
        <f>IFERROR(VLOOKUP($A21,'27-04'!$A$6:$L$29,9,FALSE),0)</f>
        <v>0</v>
      </c>
      <c r="J21" s="36">
        <f>IFERROR(VLOOKUP($A21,'04-05'!$A$6:$L$29,9,FALSE),0)</f>
        <v>50000</v>
      </c>
      <c r="K21" s="36">
        <f>IFERROR(VLOOKUP($A21,'11-05'!$A$6:$L$29,9,FALSE),0)</f>
        <v>50000</v>
      </c>
      <c r="L21" s="36">
        <f>IFERROR(VLOOKUP($A21,'18-05'!$A$6:$L$29,9,FALSE),0)</f>
        <v>175000</v>
      </c>
      <c r="M21" s="36">
        <f>IFERROR(VLOOKUP($A21,'25-05'!$A$6:$L$29,9,FALSE),0)</f>
        <v>500000</v>
      </c>
      <c r="N21" s="36">
        <f>IFERROR(VLOOKUP($A21,'01-06'!$A$6:$L$29,9,FALSE),0)</f>
        <v>50000</v>
      </c>
      <c r="O21" s="36">
        <f>IFERROR(VLOOKUP($A21,'08-06'!$A$6:$L$29,9,FALSE),0)</f>
        <v>50000</v>
      </c>
      <c r="P21" s="36">
        <f>IFERROR(VLOOKUP($A21,'10-06'!$A$6:$L$29,9,FALSE),0)</f>
        <v>50000</v>
      </c>
      <c r="Q21" s="36">
        <f>IFERROR(VLOOKUP($A21,'15-06'!$A$6:$L$29,9,FALSE),0)</f>
        <v>0</v>
      </c>
      <c r="R21" s="36">
        <f>IFERROR(VLOOKUP($A21,'22-06'!$A$6:$L$29,9,FALSE),0)</f>
        <v>0</v>
      </c>
      <c r="S21" s="36">
        <f>IFERROR(VLOOKUP($A21,'29-06'!$A$6:$L$29,9,FALSE),0)</f>
        <v>0</v>
      </c>
      <c r="T21" s="36">
        <f>IFERROR(VLOOKUP($A21,'06-07'!$A$6:$L$29,9,FALSE),0)</f>
        <v>0</v>
      </c>
      <c r="U21" s="36">
        <f>IFERROR(VLOOKUP($A21,'13-07'!$A$6:$L$29,9,FALSE),0)</f>
        <v>50000</v>
      </c>
      <c r="V21" s="36">
        <f>IFERROR(VLOOKUP($A21,'20-07'!$A$6:$L$29,9,FALSE),0)</f>
        <v>1120000</v>
      </c>
      <c r="W21" s="36">
        <f>IFERROR(VLOOKUP($A21,'27-07'!$A$6:$L$29,9,FALSE),0)</f>
        <v>0</v>
      </c>
      <c r="X21" s="36">
        <f>IFERROR(VLOOKUP($A21,'03-08'!$A$6:$L$29,9,FALSE),0)</f>
        <v>50000</v>
      </c>
      <c r="Y21" s="36">
        <f>IFERROR(VLOOKUP($A21,'10-08'!$A$6:$L$29,9,FALSE),0)</f>
        <v>50000</v>
      </c>
      <c r="Z21" s="36">
        <f>IFERROR(VLOOKUP($A21,'17-08'!$A$6:$L$29,9,FALSE),0)</f>
        <v>50000</v>
      </c>
      <c r="AA21" s="36">
        <f>IFERROR(VLOOKUP($A21,'24-08'!$A$6:$L$29,9,FALSE),0)</f>
        <v>50000</v>
      </c>
      <c r="AB21" s="36">
        <f>IFERROR(VLOOKUP($A21,'26-08'!$A$6:$L$29,9,FALSE),0)</f>
        <v>0</v>
      </c>
      <c r="AC21" s="36">
        <f>IFERROR(VLOOKUP($A21,'27-08'!$A$6:$L$29,9,FALSE),0)</f>
        <v>0</v>
      </c>
      <c r="AD21" s="36">
        <f>IFERROR(VLOOKUP($A21,'31-08'!$A$6:$L$29,9,FALSE),0)</f>
        <v>0</v>
      </c>
      <c r="AE21" s="36">
        <f>IFERROR(VLOOKUP($A21,'07-09'!$A$6:$L$29,9,FALSE),0)</f>
        <v>50000</v>
      </c>
      <c r="AF21" s="36">
        <f>IFERROR(VLOOKUP($A21,'14-09'!$A$6:$L$29,9,FALSE),0)</f>
        <v>725000</v>
      </c>
      <c r="AG21" s="36">
        <f>IFERROR(VLOOKUP($A21,'21-09'!$A$6:$L$29,9,FALSE),0)</f>
        <v>475000</v>
      </c>
      <c r="AH21" s="36">
        <f>IFERROR(VLOOKUP($A21,'28-09'!$A$6:$L$29,9,FALSE),0)</f>
        <v>387500</v>
      </c>
      <c r="AI21" s="36">
        <f>IFERROR(VLOOKUP($A21,'05-10'!$A$6:$L$29,9,FALSE),0)</f>
        <v>66666.666666666672</v>
      </c>
      <c r="AJ21" s="36">
        <f>IFERROR(VLOOKUP($A21,'12-10'!$A$6:$L$29,9,FALSE),0)</f>
        <v>650000</v>
      </c>
      <c r="AK21" s="36">
        <f>IFERROR(VLOOKUP($A21,'14-10'!$A$6:$L$29,9,FALSE),0)</f>
        <v>900000</v>
      </c>
      <c r="AL21" s="295">
        <f t="shared" si="1"/>
        <v>23</v>
      </c>
    </row>
    <row r="22" spans="1:38" ht="15" customHeight="1">
      <c r="A22" s="57" t="s">
        <v>76</v>
      </c>
      <c r="B22" s="170" t="s">
        <v>135</v>
      </c>
      <c r="C22" s="35">
        <f t="shared" si="0"/>
        <v>5535833.666666666</v>
      </c>
      <c r="D22" s="36">
        <f>VLOOKUP($A22,'26-03'!$A$6:$L$29,9,FALSE)</f>
        <v>416667</v>
      </c>
      <c r="E22" s="36">
        <v>0</v>
      </c>
      <c r="F22" s="36">
        <f>VLOOKUP($A22,'06-04'!$A$6:$L$29,9,FALSE)</f>
        <v>140000</v>
      </c>
      <c r="G22" s="36">
        <f>VLOOKUP($A22,'13-04'!$A$6:$L$29,9,FALSE)</f>
        <v>400000</v>
      </c>
      <c r="H22" s="36">
        <f>VLOOKUP($A22,'20-04'!$A$6:$L$29,9,FALSE)</f>
        <v>50000</v>
      </c>
      <c r="I22" s="36">
        <f>IFERROR(VLOOKUP($A22,'27-04'!$A$6:$L$29,9,FALSE),0)</f>
        <v>0</v>
      </c>
      <c r="J22" s="36">
        <f>IFERROR(VLOOKUP($A22,'04-05'!$A$6:$L$29,9,FALSE),0)</f>
        <v>60000</v>
      </c>
      <c r="K22" s="36">
        <f>IFERROR(VLOOKUP($A22,'11-05'!$A$6:$L$29,9,FALSE),0)</f>
        <v>0</v>
      </c>
      <c r="L22" s="36">
        <f>IFERROR(VLOOKUP($A22,'18-05'!$A$6:$L$29,9,FALSE),0)</f>
        <v>0</v>
      </c>
      <c r="M22" s="36">
        <f>IFERROR(VLOOKUP($A22,'25-05'!$A$6:$L$29,9,FALSE),0)</f>
        <v>650000</v>
      </c>
      <c r="N22" s="36">
        <f>IFERROR(VLOOKUP($A22,'01-06'!$A$6:$L$29,9,FALSE),0)</f>
        <v>500000</v>
      </c>
      <c r="O22" s="36">
        <f>IFERROR(VLOOKUP($A22,'08-06'!$A$6:$L$29,9,FALSE),0)</f>
        <v>137500</v>
      </c>
      <c r="P22" s="36">
        <f>IFERROR(VLOOKUP($A22,'10-06'!$A$6:$L$29,9,FALSE),0)</f>
        <v>200000</v>
      </c>
      <c r="Q22" s="36">
        <f>IFERROR(VLOOKUP($A22,'15-06'!$A$6:$L$29,9,FALSE),0)</f>
        <v>0</v>
      </c>
      <c r="R22" s="36">
        <f>IFERROR(VLOOKUP($A22,'22-06'!$A$6:$L$29,9,FALSE),0)</f>
        <v>125000</v>
      </c>
      <c r="S22" s="36">
        <f>IFERROR(VLOOKUP($A22,'29-06'!$A$6:$L$29,9,FALSE),0)</f>
        <v>0</v>
      </c>
      <c r="T22" s="36">
        <f>IFERROR(VLOOKUP($A22,'06-07'!$A$6:$L$29,9,FALSE),0)</f>
        <v>800000</v>
      </c>
      <c r="U22" s="36">
        <f>IFERROR(VLOOKUP($A22,'13-07'!$A$6:$L$29,9,FALSE),0)</f>
        <v>290000</v>
      </c>
      <c r="V22" s="36">
        <f>IFERROR(VLOOKUP($A22,'20-07'!$A$6:$L$29,9,FALSE),0)</f>
        <v>0</v>
      </c>
      <c r="W22" s="36">
        <f>IFERROR(VLOOKUP($A22,'27-07'!$A$6:$L$29,9,FALSE),0)</f>
        <v>166666.66666666666</v>
      </c>
      <c r="X22" s="36">
        <f>IFERROR(VLOOKUP($A22,'03-08'!$A$6:$L$29,9,FALSE),0)</f>
        <v>0</v>
      </c>
      <c r="Y22" s="36">
        <f>IFERROR(VLOOKUP($A22,'10-08'!$A$6:$L$29,9,FALSE),0)</f>
        <v>800000</v>
      </c>
      <c r="Z22" s="36">
        <f>IFERROR(VLOOKUP($A22,'17-08'!$A$6:$L$29,9,FALSE),0)</f>
        <v>50000</v>
      </c>
      <c r="AA22" s="36">
        <f>IFERROR(VLOOKUP($A22,'24-08'!$A$6:$L$29,9,FALSE),0)</f>
        <v>350000.00000000006</v>
      </c>
      <c r="AB22" s="36">
        <f>IFERROR(VLOOKUP($A22,'26-08'!$A$6:$L$29,9,FALSE),0)</f>
        <v>0</v>
      </c>
      <c r="AC22" s="36">
        <f>IFERROR(VLOOKUP($A22,'27-08'!$A$6:$L$29,9,FALSE),0)</f>
        <v>0</v>
      </c>
      <c r="AD22" s="36">
        <f>IFERROR(VLOOKUP($A22,'31-08'!$A$6:$L$29,9,FALSE),0)</f>
        <v>50000</v>
      </c>
      <c r="AE22" s="36">
        <f>IFERROR(VLOOKUP($A22,'07-09'!$A$6:$L$29,9,FALSE),0)</f>
        <v>0</v>
      </c>
      <c r="AF22" s="36">
        <f>IFERROR(VLOOKUP($A22,'14-09'!$A$6:$L$29,9,FALSE),0)</f>
        <v>0</v>
      </c>
      <c r="AG22" s="36">
        <f>IFERROR(VLOOKUP($A22,'21-09'!$A$6:$L$29,9,FALSE),0)</f>
        <v>0</v>
      </c>
      <c r="AH22" s="36">
        <f>IFERROR(VLOOKUP($A22,'28-09'!$A$6:$L$29,9,FALSE),0)</f>
        <v>350000</v>
      </c>
      <c r="AI22" s="36">
        <f>IFERROR(VLOOKUP($A22,'05-10'!$A$6:$L$29,9,FALSE),0)</f>
        <v>0</v>
      </c>
      <c r="AJ22" s="36">
        <f>IFERROR(VLOOKUP($A22,'12-10'!$A$6:$L$29,9,FALSE),0)</f>
        <v>0</v>
      </c>
      <c r="AK22" s="36">
        <f>IFERROR(VLOOKUP($A22,'14-10'!$A$6:$L$29,9,FALSE),0)</f>
        <v>0</v>
      </c>
      <c r="AL22" s="295">
        <f t="shared" si="1"/>
        <v>18</v>
      </c>
    </row>
    <row r="23" spans="1:38" ht="15" customHeight="1">
      <c r="A23" s="57" t="s">
        <v>97</v>
      </c>
      <c r="B23" s="170" t="s">
        <v>142</v>
      </c>
      <c r="C23" s="35">
        <f t="shared" si="0"/>
        <v>5076666.666666667</v>
      </c>
      <c r="D23" s="36">
        <v>0</v>
      </c>
      <c r="E23" s="36">
        <v>0</v>
      </c>
      <c r="F23" s="36">
        <v>0</v>
      </c>
      <c r="G23" s="36">
        <v>0</v>
      </c>
      <c r="H23" s="36">
        <f>VLOOKUP($A23,'20-04'!$A$6:$L$29,9,FALSE)</f>
        <v>80000</v>
      </c>
      <c r="I23" s="36">
        <f>IFERROR(VLOOKUP($A23,'27-04'!$A$6:$L$29,9,FALSE),0)</f>
        <v>66666.666666666672</v>
      </c>
      <c r="J23" s="36">
        <f>IFERROR(VLOOKUP($A23,'04-05'!$A$6:$L$29,9,FALSE),0)</f>
        <v>575000</v>
      </c>
      <c r="K23" s="36">
        <f>IFERROR(VLOOKUP($A23,'11-05'!$A$6:$L$29,9,FALSE),0)</f>
        <v>0</v>
      </c>
      <c r="L23" s="36">
        <f>IFERROR(VLOOKUP($A23,'18-05'!$A$6:$L$29,9,FALSE),0)</f>
        <v>175000</v>
      </c>
      <c r="M23" s="36">
        <f>IFERROR(VLOOKUP($A23,'25-05'!$A$6:$L$29,9,FALSE),0)</f>
        <v>0</v>
      </c>
      <c r="N23" s="36">
        <f>IFERROR(VLOOKUP($A23,'01-06'!$A$6:$L$29,9,FALSE),0)</f>
        <v>0</v>
      </c>
      <c r="O23" s="36">
        <f>IFERROR(VLOOKUP($A23,'08-06'!$A$6:$L$29,9,FALSE),0)</f>
        <v>0</v>
      </c>
      <c r="P23" s="36">
        <f>IFERROR(VLOOKUP($A23,'10-06'!$A$6:$L$29,9,FALSE),0)</f>
        <v>1100000</v>
      </c>
      <c r="Q23" s="36">
        <f>IFERROR(VLOOKUP($A23,'15-06'!$A$6:$L$29,9,FALSE),0)</f>
        <v>280000</v>
      </c>
      <c r="R23" s="36">
        <f>IFERROR(VLOOKUP($A23,'22-06'!$A$6:$L$29,9,FALSE),0)</f>
        <v>300000</v>
      </c>
      <c r="S23" s="36">
        <f>IFERROR(VLOOKUP($A23,'29-06'!$A$6:$L$29,9,FALSE),0)</f>
        <v>50000</v>
      </c>
      <c r="T23" s="36">
        <f>IFERROR(VLOOKUP($A23,'06-07'!$A$6:$L$29,9,FALSE),0)</f>
        <v>100000</v>
      </c>
      <c r="U23" s="36">
        <f>IFERROR(VLOOKUP($A23,'13-07'!$A$6:$L$29,9,FALSE),0)</f>
        <v>50000</v>
      </c>
      <c r="V23" s="36">
        <f>IFERROR(VLOOKUP($A23,'20-07'!$A$6:$L$29,9,FALSE),0)</f>
        <v>0</v>
      </c>
      <c r="W23" s="36">
        <f>IFERROR(VLOOKUP($A23,'27-07'!$A$6:$L$29,9,FALSE),0)</f>
        <v>0</v>
      </c>
      <c r="X23" s="36">
        <f>IFERROR(VLOOKUP($A23,'03-08'!$A$6:$L$29,9,FALSE),0)</f>
        <v>0</v>
      </c>
      <c r="Y23" s="36">
        <f>IFERROR(VLOOKUP($A23,'10-08'!$A$6:$L$29,9,FALSE),0)</f>
        <v>0</v>
      </c>
      <c r="Z23" s="36">
        <f>IFERROR(VLOOKUP($A23,'17-08'!$A$6:$L$29,9,FALSE),0)</f>
        <v>125000</v>
      </c>
      <c r="AA23" s="36">
        <f>IFERROR(VLOOKUP($A23,'24-08'!$A$6:$L$29,9,FALSE),0)</f>
        <v>0</v>
      </c>
      <c r="AB23" s="36">
        <f>IFERROR(VLOOKUP($A23,'26-08'!$A$6:$L$29,9,FALSE),0)</f>
        <v>0</v>
      </c>
      <c r="AC23" s="36">
        <f>IFERROR(VLOOKUP($A23,'27-08'!$A$6:$L$29,9,FALSE),0)</f>
        <v>0</v>
      </c>
      <c r="AD23" s="36">
        <f>IFERROR(VLOOKUP($A23,'31-08'!$A$6:$L$29,9,FALSE),0)</f>
        <v>50000</v>
      </c>
      <c r="AE23" s="36">
        <f>IFERROR(VLOOKUP($A23,'07-09'!$A$6:$L$29,9,FALSE),0)</f>
        <v>275000</v>
      </c>
      <c r="AF23" s="36">
        <f>IFERROR(VLOOKUP($A23,'14-09'!$A$6:$L$29,9,FALSE),0)</f>
        <v>0</v>
      </c>
      <c r="AG23" s="36">
        <f>IFERROR(VLOOKUP($A23,'21-09'!$A$6:$L$29,9,FALSE),0)</f>
        <v>50000</v>
      </c>
      <c r="AH23" s="36">
        <f>IFERROR(VLOOKUP($A23,'28-09'!$A$6:$L$29,9,FALSE),0)</f>
        <v>50000</v>
      </c>
      <c r="AI23" s="36">
        <f>IFERROR(VLOOKUP($A23,'05-10'!$A$6:$L$29,9,FALSE),0)</f>
        <v>50000</v>
      </c>
      <c r="AJ23" s="36">
        <f>IFERROR(VLOOKUP($A23,'12-10'!$A$6:$L$29,9,FALSE),0)</f>
        <v>1000000</v>
      </c>
      <c r="AK23" s="36">
        <f>IFERROR(VLOOKUP($A23,'14-10'!$A$6:$L$29,9,FALSE),0)</f>
        <v>700000</v>
      </c>
      <c r="AL23" s="295">
        <f t="shared" si="1"/>
        <v>18</v>
      </c>
    </row>
    <row r="24" spans="1:38" ht="15" customHeight="1">
      <c r="A24" s="57" t="s">
        <v>96</v>
      </c>
      <c r="B24" s="170" t="s">
        <v>138</v>
      </c>
      <c r="C24" s="35">
        <f t="shared" si="0"/>
        <v>4400833.333333334</v>
      </c>
      <c r="D24" s="36">
        <v>0</v>
      </c>
      <c r="E24" s="36">
        <v>0</v>
      </c>
      <c r="F24" s="36">
        <v>0</v>
      </c>
      <c r="G24" s="36">
        <v>0</v>
      </c>
      <c r="H24" s="36">
        <f>VLOOKUP($A24,'20-04'!$A$6:$L$29,9,FALSE)</f>
        <v>300000</v>
      </c>
      <c r="I24" s="36">
        <f>IFERROR(VLOOKUP($A24,'27-04'!$A$6:$L$29,9,FALSE),0)</f>
        <v>262500</v>
      </c>
      <c r="J24" s="36">
        <f>IFERROR(VLOOKUP($A24,'04-05'!$A$6:$L$29,9,FALSE),0)</f>
        <v>60000</v>
      </c>
      <c r="K24" s="36">
        <f>IFERROR(VLOOKUP($A24,'11-05'!$A$6:$L$29,9,FALSE),0)</f>
        <v>650000</v>
      </c>
      <c r="L24" s="36">
        <f>IFERROR(VLOOKUP($A24,'18-05'!$A$6:$L$29,9,FALSE),0)</f>
        <v>0</v>
      </c>
      <c r="M24" s="36">
        <f>IFERROR(VLOOKUP($A24,'25-05'!$A$6:$L$29,9,FALSE),0)</f>
        <v>0</v>
      </c>
      <c r="N24" s="36">
        <f>IFERROR(VLOOKUP($A24,'01-06'!$A$6:$L$29,9,FALSE),0)</f>
        <v>0</v>
      </c>
      <c r="O24" s="36">
        <f>IFERROR(VLOOKUP($A24,'08-06'!$A$6:$L$29,9,FALSE),0)</f>
        <v>0</v>
      </c>
      <c r="P24" s="36">
        <f>IFERROR(VLOOKUP($A24,'10-06'!$A$6:$L$29,9,FALSE),0)</f>
        <v>0</v>
      </c>
      <c r="Q24" s="36">
        <f>IFERROR(VLOOKUP($A24,'15-06'!$A$6:$L$29,9,FALSE),0)</f>
        <v>1120000</v>
      </c>
      <c r="R24" s="36">
        <f>IFERROR(VLOOKUP($A24,'22-06'!$A$6:$L$29,9,FALSE),0)</f>
        <v>50000</v>
      </c>
      <c r="S24" s="36">
        <f>IFERROR(VLOOKUP($A24,'29-06'!$A$6:$L$29,9,FALSE),0)</f>
        <v>0</v>
      </c>
      <c r="T24" s="36">
        <f>IFERROR(VLOOKUP($A24,'06-07'!$A$6:$L$29,9,FALSE),0)</f>
        <v>200000</v>
      </c>
      <c r="U24" s="36">
        <f>IFERROR(VLOOKUP($A24,'13-07'!$A$6:$L$29,9,FALSE),0)</f>
        <v>0</v>
      </c>
      <c r="V24" s="36">
        <f>IFERROR(VLOOKUP($A24,'20-07'!$A$6:$L$29,9,FALSE),0)</f>
        <v>0</v>
      </c>
      <c r="W24" s="36">
        <f>IFERROR(VLOOKUP($A24,'27-07'!$A$6:$L$29,9,FALSE),0)</f>
        <v>650000</v>
      </c>
      <c r="X24" s="36">
        <f>IFERROR(VLOOKUP($A24,'03-08'!$A$6:$L$29,9,FALSE),0)</f>
        <v>0</v>
      </c>
      <c r="Y24" s="36">
        <f>IFERROR(VLOOKUP($A24,'10-08'!$A$6:$L$29,9,FALSE),0)</f>
        <v>58333.333333333336</v>
      </c>
      <c r="Z24" s="36">
        <f>IFERROR(VLOOKUP($A24,'17-08'!$A$6:$L$29,9,FALSE),0)</f>
        <v>0</v>
      </c>
      <c r="AA24" s="36">
        <f>IFERROR(VLOOKUP($A24,'24-08'!$A$6:$L$29,9,FALSE),0)</f>
        <v>0</v>
      </c>
      <c r="AB24" s="36">
        <f>IFERROR(VLOOKUP($A24,'26-08'!$A$6:$L$29,9,FALSE),0)</f>
        <v>50000</v>
      </c>
      <c r="AC24" s="36">
        <f>IFERROR(VLOOKUP($A24,'27-08'!$A$6:$L$29,9,FALSE),0)</f>
        <v>450000</v>
      </c>
      <c r="AD24" s="36">
        <f>IFERROR(VLOOKUP($A24,'31-08'!$A$6:$L$29,9,FALSE),0)</f>
        <v>0</v>
      </c>
      <c r="AE24" s="36">
        <f>IFERROR(VLOOKUP($A24,'07-09'!$A$6:$L$29,9,FALSE),0)</f>
        <v>0</v>
      </c>
      <c r="AF24" s="36">
        <f>IFERROR(VLOOKUP($A24,'14-09'!$A$6:$L$29,9,FALSE),0)</f>
        <v>350000</v>
      </c>
      <c r="AG24" s="36">
        <f>IFERROR(VLOOKUP($A24,'21-09'!$A$6:$L$29,9,FALSE),0)</f>
        <v>0</v>
      </c>
      <c r="AH24" s="36">
        <f>IFERROR(VLOOKUP($A24,'28-09'!$A$6:$L$29,9,FALSE),0)</f>
        <v>0</v>
      </c>
      <c r="AI24" s="36">
        <f>IFERROR(VLOOKUP($A24,'05-10'!$A$6:$L$29,9,FALSE),0)</f>
        <v>200000</v>
      </c>
      <c r="AJ24" s="36">
        <f>IFERROR(VLOOKUP($A24,'12-10'!$A$6:$L$29,9,FALSE),0)</f>
        <v>0</v>
      </c>
      <c r="AK24" s="36">
        <f>IFERROR(VLOOKUP($A24,'14-10'!$A$6:$L$29,9,FALSE),0)</f>
        <v>0</v>
      </c>
      <c r="AL24" s="295">
        <f t="shared" si="1"/>
        <v>13</v>
      </c>
    </row>
    <row r="25" spans="1:38" ht="15" customHeight="1">
      <c r="A25" s="57" t="s">
        <v>87</v>
      </c>
      <c r="B25" s="170" t="s">
        <v>137</v>
      </c>
      <c r="C25" s="35">
        <f t="shared" si="0"/>
        <v>2024166.6666666667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f>IFERROR(VLOOKUP($A25,'27-04'!$A$6:$L$29,9,FALSE),0)</f>
        <v>500000</v>
      </c>
      <c r="J25" s="36">
        <f>IFERROR(VLOOKUP($A25,'04-05'!$A$6:$L$29,9,FALSE),0)</f>
        <v>0</v>
      </c>
      <c r="K25" s="36">
        <f>IFERROR(VLOOKUP($A25,'11-05'!$A$6:$L$29,9,FALSE),0)</f>
        <v>0</v>
      </c>
      <c r="L25" s="36">
        <f>IFERROR(VLOOKUP($A25,'18-05'!$A$6:$L$29,9,FALSE),0)</f>
        <v>0</v>
      </c>
      <c r="M25" s="36">
        <f>IFERROR(VLOOKUP($A25,'25-05'!$A$6:$L$29,9,FALSE),0)</f>
        <v>0</v>
      </c>
      <c r="N25" s="36">
        <f>IFERROR(VLOOKUP($A25,'01-06'!$A$6:$L$29,9,FALSE),0)</f>
        <v>0</v>
      </c>
      <c r="O25" s="36">
        <f>IFERROR(VLOOKUP($A25,'08-06'!$A$6:$L$29,9,FALSE),0)</f>
        <v>516666.66666666669</v>
      </c>
      <c r="P25" s="36">
        <f>IFERROR(VLOOKUP($A25,'10-06'!$A$6:$L$29,9,FALSE),0)</f>
        <v>50000</v>
      </c>
      <c r="Q25" s="36">
        <f>IFERROR(VLOOKUP($A25,'15-06'!$A$6:$L$29,9,FALSE),0)</f>
        <v>0</v>
      </c>
      <c r="R25" s="36">
        <f>IFERROR(VLOOKUP($A25,'22-06'!$A$6:$L$29,9,FALSE),0)</f>
        <v>0</v>
      </c>
      <c r="S25" s="36">
        <f>IFERROR(VLOOKUP($A25,'29-06'!$A$6:$L$29,9,FALSE),0)</f>
        <v>387500</v>
      </c>
      <c r="T25" s="36">
        <f>IFERROR(VLOOKUP($A25,'06-07'!$A$6:$L$29,9,FALSE),0)</f>
        <v>0</v>
      </c>
      <c r="U25" s="36">
        <f>IFERROR(VLOOKUP($A25,'13-07'!$A$6:$L$29,9,FALSE),0)</f>
        <v>0</v>
      </c>
      <c r="V25" s="36">
        <f>IFERROR(VLOOKUP($A25,'20-07'!$A$6:$L$29,9,FALSE),0)</f>
        <v>0</v>
      </c>
      <c r="W25" s="36">
        <f>IFERROR(VLOOKUP($A25,'27-07'!$A$6:$L$29,9,FALSE),0)</f>
        <v>50000</v>
      </c>
      <c r="X25" s="36">
        <f>IFERROR(VLOOKUP($A25,'03-08'!$A$6:$L$29,9,FALSE),0)</f>
        <v>0</v>
      </c>
      <c r="Y25" s="36">
        <f>IFERROR(VLOOKUP($A25,'10-08'!$A$6:$L$29,9,FALSE),0)</f>
        <v>0</v>
      </c>
      <c r="Z25" s="36">
        <f>IFERROR(VLOOKUP($A25,'17-08'!$A$6:$L$29,9,FALSE),0)</f>
        <v>0</v>
      </c>
      <c r="AA25" s="36">
        <f>IFERROR(VLOOKUP($A25,'24-08'!$A$6:$L$29,9,FALSE),0)</f>
        <v>0</v>
      </c>
      <c r="AB25" s="36">
        <f>IFERROR(VLOOKUP($A25,'26-08'!$A$6:$L$29,9,FALSE),0)</f>
        <v>120000</v>
      </c>
      <c r="AC25" s="36">
        <f>IFERROR(VLOOKUP($A25,'27-08'!$A$6:$L$29,9,FALSE),0)</f>
        <v>50000</v>
      </c>
      <c r="AD25" s="36">
        <f>IFERROR(VLOOKUP($A25,'31-08'!$A$6:$L$29,9,FALSE),0)</f>
        <v>0</v>
      </c>
      <c r="AE25" s="36">
        <f>IFERROR(VLOOKUP($A25,'07-09'!$A$6:$L$29,9,FALSE),0)</f>
        <v>0</v>
      </c>
      <c r="AF25" s="36">
        <f>IFERROR(VLOOKUP($A25,'14-09'!$A$6:$L$29,9,FALSE),0)</f>
        <v>350000.00000000006</v>
      </c>
      <c r="AG25" s="36">
        <f>IFERROR(VLOOKUP($A25,'21-09'!$A$6:$L$29,9,FALSE),0)</f>
        <v>0</v>
      </c>
      <c r="AH25" s="36">
        <f>IFERROR(VLOOKUP($A25,'28-09'!$A$6:$L$29,9,FALSE),0)</f>
        <v>0</v>
      </c>
      <c r="AI25" s="36">
        <f>IFERROR(VLOOKUP($A25,'05-10'!$A$6:$L$29,9,FALSE),0)</f>
        <v>0</v>
      </c>
      <c r="AJ25" s="36">
        <f>IFERROR(VLOOKUP($A25,'12-10'!$A$6:$L$29,9,FALSE),0)</f>
        <v>0</v>
      </c>
      <c r="AK25" s="36">
        <f>IFERROR(VLOOKUP($A25,'14-10'!$A$6:$L$29,9,FALSE),0)</f>
        <v>0</v>
      </c>
      <c r="AL25" s="295">
        <f t="shared" si="1"/>
        <v>8</v>
      </c>
    </row>
    <row r="26" spans="1:38" ht="15" customHeight="1">
      <c r="A26" s="57" t="s">
        <v>91</v>
      </c>
      <c r="B26" s="170" t="s">
        <v>224</v>
      </c>
      <c r="C26" s="35">
        <f t="shared" si="0"/>
        <v>300000</v>
      </c>
      <c r="D26" s="36">
        <v>0</v>
      </c>
      <c r="E26" s="36">
        <v>0</v>
      </c>
      <c r="F26" s="36">
        <v>0</v>
      </c>
      <c r="G26" s="36">
        <f>VLOOKUP($A26,'13-04'!$A$6:$L$29,9,FALSE)</f>
        <v>50000</v>
      </c>
      <c r="H26" s="36">
        <f>VLOOKUP($A26,'20-04'!$A$6:$L$29,9,FALSE)</f>
        <v>50000</v>
      </c>
      <c r="I26" s="36">
        <f>IFERROR(VLOOKUP($A26,'27-04'!$A$6:$L$29,9,FALSE),0)</f>
        <v>0</v>
      </c>
      <c r="J26" s="36">
        <f>IFERROR(VLOOKUP($A26,'04-05'!$A$6:$L$29,9,FALSE),0)</f>
        <v>0</v>
      </c>
      <c r="K26" s="36">
        <f>IFERROR(VLOOKUP($A26,'11-05'!$A$6:$L$29,9,FALSE),0)</f>
        <v>50000</v>
      </c>
      <c r="L26" s="36">
        <f>IFERROR(VLOOKUP($A26,'18-05'!$A$6:$L$29,9,FALSE),0)</f>
        <v>0</v>
      </c>
      <c r="M26" s="36">
        <f>IFERROR(VLOOKUP($A26,'25-05'!$A$6:$L$29,9,FALSE),0)</f>
        <v>0</v>
      </c>
      <c r="N26" s="36">
        <f>IFERROR(VLOOKUP($A26,'01-06'!$A$6:$L$29,9,FALSE),0)</f>
        <v>0</v>
      </c>
      <c r="O26" s="36">
        <f>IFERROR(VLOOKUP($A26,'08-06'!$A$6:$L$29,9,FALSE),0)</f>
        <v>0</v>
      </c>
      <c r="P26" s="36">
        <f>IFERROR(VLOOKUP($A26,'10-06'!$A$6:$L$29,9,FALSE),0)</f>
        <v>0</v>
      </c>
      <c r="Q26" s="36">
        <f>IFERROR(VLOOKUP($A26,'15-06'!$A$6:$L$29,9,FALSE),0)</f>
        <v>0</v>
      </c>
      <c r="R26" s="36">
        <f>IFERROR(VLOOKUP($A26,'22-06'!$A$6:$L$29,9,FALSE),0)</f>
        <v>50000</v>
      </c>
      <c r="S26" s="36">
        <f>IFERROR(VLOOKUP($A26,'29-06'!$A$6:$L$29,9,FALSE),0)</f>
        <v>0</v>
      </c>
      <c r="T26" s="36">
        <f>IFERROR(VLOOKUP($A26,'06-07'!$A$6:$L$29,9,FALSE),0)</f>
        <v>50000</v>
      </c>
      <c r="U26" s="36">
        <f>IFERROR(VLOOKUP($A26,'13-07'!$A$6:$L$29,9,FALSE),0)</f>
        <v>50000</v>
      </c>
      <c r="V26" s="36">
        <f>IFERROR(VLOOKUP($A26,'20-07'!$A$6:$L$29,9,FALSE),0)</f>
        <v>0</v>
      </c>
      <c r="W26" s="36">
        <f>IFERROR(VLOOKUP($A26,'27-07'!$A$6:$L$29,9,FALSE),0)</f>
        <v>0</v>
      </c>
      <c r="X26" s="36">
        <f>IFERROR(VLOOKUP($A26,'03-08'!$A$6:$L$29,9,FALSE),0)</f>
        <v>0</v>
      </c>
      <c r="Y26" s="36">
        <f>IFERROR(VLOOKUP($A26,'10-08'!$A$6:$L$29,9,FALSE),0)</f>
        <v>0</v>
      </c>
      <c r="Z26" s="36">
        <f>IFERROR(VLOOKUP($A26,'17-08'!$A$6:$L$29,9,FALSE),0)</f>
        <v>0</v>
      </c>
      <c r="AA26" s="36">
        <f>IFERROR(VLOOKUP($A26,'24-08'!$A$6:$L$29,9,FALSE),0)</f>
        <v>0</v>
      </c>
      <c r="AB26" s="36">
        <f>IFERROR(VLOOKUP($A26,'26-08'!$A$6:$L$29,9,FALSE),0)</f>
        <v>0</v>
      </c>
      <c r="AC26" s="36">
        <f>IFERROR(VLOOKUP($A26,'27-08'!$A$6:$L$29,9,FALSE),0)</f>
        <v>0</v>
      </c>
      <c r="AD26" s="36">
        <f>IFERROR(VLOOKUP($A26,'31-08'!$A$6:$L$29,9,FALSE),0)</f>
        <v>0</v>
      </c>
      <c r="AE26" s="36">
        <f>IFERROR(VLOOKUP($A26,'07-09'!$A$6:$L$29,9,FALSE),0)</f>
        <v>0</v>
      </c>
      <c r="AF26" s="36">
        <f>IFERROR(VLOOKUP($A26,'14-09'!$A$6:$L$29,9,FALSE),0)</f>
        <v>0</v>
      </c>
      <c r="AG26" s="36">
        <f>IFERROR(VLOOKUP($A26,'21-09'!$A$6:$L$29,9,FALSE),0)</f>
        <v>0</v>
      </c>
      <c r="AH26" s="36">
        <f>IFERROR(VLOOKUP($A26,'28-09'!$A$6:$L$29,9,FALSE),0)</f>
        <v>0</v>
      </c>
      <c r="AI26" s="36">
        <f>IFERROR(VLOOKUP($A26,'05-10'!$A$6:$L$29,9,FALSE),0)</f>
        <v>0</v>
      </c>
      <c r="AJ26" s="36">
        <f>IFERROR(VLOOKUP($A26,'12-10'!$A$6:$L$29,9,FALSE),0)</f>
        <v>0</v>
      </c>
      <c r="AK26" s="36">
        <f>IFERROR(VLOOKUP($A26,'14-10'!$A$6:$L$29,9,FALSE),0)</f>
        <v>0</v>
      </c>
      <c r="AL26" s="295">
        <f t="shared" si="1"/>
        <v>6</v>
      </c>
    </row>
    <row r="32" spans="1:38">
      <c r="C32" s="165"/>
    </row>
    <row r="33" spans="1:38">
      <c r="C33" s="165"/>
    </row>
    <row r="34" spans="1:38" s="7" customFormat="1">
      <c r="A34" s="133"/>
      <c r="B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7" customFormat="1">
      <c r="A35" s="133"/>
      <c r="B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7" customFormat="1">
      <c r="A36" s="133"/>
      <c r="B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7" customFormat="1">
      <c r="A37" s="133"/>
      <c r="B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7" customFormat="1">
      <c r="A38" s="133"/>
      <c r="B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7" customFormat="1">
      <c r="A39" s="133"/>
      <c r="B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7" customFormat="1">
      <c r="A40" s="133"/>
      <c r="B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7" customFormat="1">
      <c r="A41" s="133"/>
      <c r="B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7" customFormat="1">
      <c r="A42" s="133"/>
      <c r="B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7" customFormat="1">
      <c r="A43" s="133"/>
      <c r="B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7" customFormat="1">
      <c r="A44" s="133"/>
      <c r="B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7" customFormat="1">
      <c r="A45" s="133"/>
      <c r="B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7" customFormat="1">
      <c r="A46" s="133"/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7" customFormat="1">
      <c r="A47" s="133"/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s="7" customFormat="1">
      <c r="A48" s="133"/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s="7" customFormat="1">
      <c r="A49" s="133"/>
      <c r="B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s="7" customFormat="1">
      <c r="A50" s="133"/>
      <c r="B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s="7" customFormat="1">
      <c r="A51" s="133"/>
      <c r="B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7" customFormat="1">
      <c r="A52" s="133"/>
      <c r="B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7" customFormat="1">
      <c r="A53" s="133"/>
      <c r="B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7" customFormat="1">
      <c r="A54" s="133"/>
      <c r="B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s="7" customFormat="1">
      <c r="A55" s="133"/>
      <c r="B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s="7" customFormat="1">
      <c r="A56" s="133"/>
      <c r="B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s="7" customFormat="1">
      <c r="A57" s="133"/>
      <c r="B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</sheetData>
  <sheetProtection selectLockedCells="1" selectUnlockedCells="1"/>
  <autoFilter ref="A2:AL26" xr:uid="{00000000-0009-0000-0000-000005000000}">
    <sortState xmlns:xlrd2="http://schemas.microsoft.com/office/spreadsheetml/2017/richdata2" ref="A3:AL26">
      <sortCondition descending="1" ref="C2:C26"/>
    </sortState>
  </autoFilter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tabColor theme="0"/>
  </sheetPr>
  <dimension ref="A1:CP28"/>
  <sheetViews>
    <sheetView showZeros="0" zoomScale="90" zoomScaleNormal="90" workbookViewId="0">
      <selection activeCell="CS9" sqref="CS9"/>
    </sheetView>
  </sheetViews>
  <sheetFormatPr defaultColWidth="9.08984375" defaultRowHeight="15.5"/>
  <cols>
    <col min="1" max="1" width="1.26953125" style="131" customWidth="1"/>
    <col min="2" max="2" width="14.6328125" style="131" customWidth="1"/>
    <col min="3" max="3" width="10.08984375" style="14" customWidth="1"/>
    <col min="4" max="6" width="3.90625" style="14" customWidth="1"/>
    <col min="7" max="18" width="3.90625" style="8" customWidth="1"/>
    <col min="19" max="20" width="3.90625" style="6" customWidth="1"/>
    <col min="21" max="21" width="3.90625" style="15" customWidth="1"/>
    <col min="22" max="37" width="3.90625" style="6" customWidth="1"/>
    <col min="38" max="38" width="4.26953125" style="6" customWidth="1"/>
    <col min="39" max="72" width="3.1796875" style="6" hidden="1" customWidth="1"/>
    <col min="73" max="74" width="4.26953125" style="6" hidden="1" customWidth="1"/>
    <col min="75" max="75" width="5.26953125" style="6" hidden="1" customWidth="1"/>
    <col min="76" max="92" width="3.1796875" style="6" hidden="1" customWidth="1"/>
    <col min="93" max="93" width="3.453125" style="6" hidden="1" customWidth="1"/>
    <col min="94" max="94" width="7.26953125" style="55" hidden="1" customWidth="1"/>
    <col min="95" max="16384" width="9.08984375" style="6"/>
  </cols>
  <sheetData>
    <row r="1" spans="1:94" ht="22" customHeight="1">
      <c r="C1" s="59" t="s">
        <v>13</v>
      </c>
      <c r="D1" s="105"/>
      <c r="E1" s="105"/>
      <c r="F1" s="285" t="s">
        <v>317</v>
      </c>
      <c r="G1" s="9"/>
      <c r="H1" s="9"/>
      <c r="I1" s="9"/>
      <c r="J1" s="9"/>
      <c r="K1" s="9"/>
      <c r="L1" s="9"/>
      <c r="M1" s="284"/>
      <c r="N1" s="9"/>
      <c r="O1" s="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5"/>
    </row>
    <row r="2" spans="1:94" s="11" customFormat="1" ht="68.5" customHeight="1">
      <c r="A2" s="132"/>
      <c r="B2" s="132"/>
      <c r="C2" s="288" t="s">
        <v>320</v>
      </c>
      <c r="D2" s="287">
        <v>45011</v>
      </c>
      <c r="E2" s="287">
        <v>45015</v>
      </c>
      <c r="F2" s="287">
        <v>45022</v>
      </c>
      <c r="G2" s="287">
        <v>45029</v>
      </c>
      <c r="H2" s="287">
        <v>45036</v>
      </c>
      <c r="I2" s="287">
        <v>45043</v>
      </c>
      <c r="J2" s="287">
        <v>45050</v>
      </c>
      <c r="K2" s="287">
        <v>45057</v>
      </c>
      <c r="L2" s="287">
        <v>45064</v>
      </c>
      <c r="M2" s="287">
        <v>45071</v>
      </c>
      <c r="N2" s="287">
        <v>45078</v>
      </c>
      <c r="O2" s="287">
        <v>45085</v>
      </c>
      <c r="P2" s="287">
        <v>45087</v>
      </c>
      <c r="Q2" s="287">
        <v>45092</v>
      </c>
      <c r="R2" s="287">
        <v>45099</v>
      </c>
      <c r="S2" s="287">
        <v>45106</v>
      </c>
      <c r="T2" s="287">
        <v>45113</v>
      </c>
      <c r="U2" s="287">
        <v>45120</v>
      </c>
      <c r="V2" s="287">
        <v>45127</v>
      </c>
      <c r="W2" s="287">
        <v>45134</v>
      </c>
      <c r="X2" s="287">
        <v>45141</v>
      </c>
      <c r="Y2" s="287">
        <v>45148</v>
      </c>
      <c r="Z2" s="287">
        <v>45155</v>
      </c>
      <c r="AA2" s="287">
        <v>45162</v>
      </c>
      <c r="AB2" s="287">
        <v>45164</v>
      </c>
      <c r="AC2" s="287">
        <v>45169</v>
      </c>
      <c r="AD2" s="287">
        <v>45165</v>
      </c>
      <c r="AE2" s="287">
        <v>45176</v>
      </c>
      <c r="AF2" s="287">
        <v>45183</v>
      </c>
      <c r="AG2" s="287">
        <v>45190</v>
      </c>
      <c r="AH2" s="287">
        <v>45197</v>
      </c>
      <c r="AI2" s="287">
        <v>45204</v>
      </c>
      <c r="AJ2" s="287">
        <v>45211</v>
      </c>
      <c r="AK2" s="287">
        <v>45213</v>
      </c>
      <c r="AL2" s="15"/>
      <c r="AM2" s="315">
        <v>45011</v>
      </c>
      <c r="AN2" s="315">
        <v>45015</v>
      </c>
      <c r="AO2" s="315">
        <v>45022</v>
      </c>
      <c r="AP2" s="315">
        <v>45029</v>
      </c>
      <c r="AQ2" s="315">
        <v>45036</v>
      </c>
      <c r="AR2" s="315">
        <v>45043</v>
      </c>
      <c r="AS2" s="315">
        <v>45050</v>
      </c>
      <c r="AT2" s="315">
        <v>45057</v>
      </c>
      <c r="AU2" s="315">
        <v>45064</v>
      </c>
      <c r="AV2" s="315">
        <v>45071</v>
      </c>
      <c r="AW2" s="315">
        <v>45078</v>
      </c>
      <c r="AX2" s="315">
        <v>45085</v>
      </c>
      <c r="AY2" s="315">
        <v>45087</v>
      </c>
      <c r="AZ2" s="315">
        <v>45092</v>
      </c>
      <c r="BA2" s="315">
        <v>45099</v>
      </c>
      <c r="BB2" s="315">
        <v>45106</v>
      </c>
      <c r="BC2" s="315">
        <v>45113</v>
      </c>
      <c r="BD2" s="315">
        <v>45120</v>
      </c>
      <c r="BE2" s="315">
        <v>45127</v>
      </c>
      <c r="BF2" s="315">
        <v>45134</v>
      </c>
      <c r="BG2" s="315">
        <v>45141</v>
      </c>
      <c r="BH2" s="315">
        <v>45148</v>
      </c>
      <c r="BI2" s="315">
        <v>45155</v>
      </c>
      <c r="BJ2" s="315">
        <v>45162</v>
      </c>
      <c r="BK2" s="315">
        <v>45164</v>
      </c>
      <c r="BL2" s="315">
        <v>45169</v>
      </c>
      <c r="BM2" s="315">
        <v>45165</v>
      </c>
      <c r="BN2" s="315">
        <v>45176</v>
      </c>
      <c r="BO2" s="315">
        <v>45183</v>
      </c>
      <c r="BP2" s="315">
        <v>45190</v>
      </c>
      <c r="BQ2" s="315">
        <v>45197</v>
      </c>
      <c r="BR2" s="315">
        <v>45204</v>
      </c>
      <c r="BS2" s="315">
        <v>45211</v>
      </c>
      <c r="BT2" s="315">
        <v>45213</v>
      </c>
      <c r="BX2" s="316" t="s">
        <v>350</v>
      </c>
      <c r="BY2" s="316" t="s">
        <v>351</v>
      </c>
      <c r="BZ2" s="316" t="s">
        <v>352</v>
      </c>
      <c r="CA2" s="316" t="s">
        <v>353</v>
      </c>
      <c r="CB2" s="316" t="s">
        <v>354</v>
      </c>
      <c r="CC2" s="316" t="s">
        <v>355</v>
      </c>
      <c r="CD2" s="316" t="s">
        <v>356</v>
      </c>
      <c r="CE2" s="316" t="s">
        <v>357</v>
      </c>
      <c r="CF2" s="316" t="s">
        <v>358</v>
      </c>
      <c r="CG2" s="316" t="s">
        <v>359</v>
      </c>
      <c r="CH2" s="316" t="s">
        <v>360</v>
      </c>
      <c r="CI2" s="316" t="s">
        <v>361</v>
      </c>
      <c r="CJ2" s="316" t="s">
        <v>362</v>
      </c>
      <c r="CK2" s="316" t="s">
        <v>363</v>
      </c>
      <c r="CL2" s="316" t="s">
        <v>364</v>
      </c>
      <c r="CM2" s="316" t="s">
        <v>365</v>
      </c>
      <c r="CN2" s="316" t="s">
        <v>366</v>
      </c>
      <c r="CO2" s="316" t="s">
        <v>367</v>
      </c>
      <c r="CP2" s="317" t="s">
        <v>320</v>
      </c>
    </row>
    <row r="3" spans="1:94" ht="16" customHeight="1">
      <c r="A3" s="57" t="s">
        <v>81</v>
      </c>
      <c r="B3" s="167" t="s">
        <v>127</v>
      </c>
      <c r="C3" s="102">
        <f t="shared" ref="C3:C26" si="0">CP3</f>
        <v>30.666666666666668</v>
      </c>
      <c r="D3" s="103">
        <f>VLOOKUP($A3,'26-03'!$A$6:$L$29,3,FALSE)</f>
        <v>36</v>
      </c>
      <c r="E3" s="103">
        <f>VLOOKUP($A3,'30-03'!$A$6:$L$29,3,FALSE)</f>
        <v>31</v>
      </c>
      <c r="F3" s="103">
        <f>VLOOKUP($A3,'06-04'!$A$6:$L$29,3,FALSE)</f>
        <v>33</v>
      </c>
      <c r="G3" s="103">
        <f>VLOOKUP($A3,'13-04'!$A$6:$L$29,3,FALSE)</f>
        <v>35</v>
      </c>
      <c r="H3" s="103">
        <f>VLOOKUP($A3,'20-04'!$A$6:$L$29,3,FALSE)</f>
        <v>38</v>
      </c>
      <c r="I3" s="103">
        <f>IFERROR(VLOOKUP($A3,'27-04'!$A$6:$L$29,3,FALSE),0)</f>
        <v>32</v>
      </c>
      <c r="J3" s="103">
        <f>IFERROR(VLOOKUP($A3,'04-05'!$A$6:$L$29,3,FALSE),0)</f>
        <v>27</v>
      </c>
      <c r="K3" s="103">
        <f>IFERROR(VLOOKUP($A3,'11-05'!$A$6:$L$29,3,FALSE),0)</f>
        <v>29</v>
      </c>
      <c r="L3" s="103">
        <f>IFERROR(VLOOKUP($A3,'18-05'!$A$6:$L$29,3,FALSE),0)</f>
        <v>36</v>
      </c>
      <c r="M3" s="103">
        <f>IFERROR(VLOOKUP($A3,'25-05'!$A$6:$L$29,3,FALSE),0)</f>
        <v>31</v>
      </c>
      <c r="N3" s="103">
        <f>IFERROR(VLOOKUP($A3,'01-06'!$A$6:$L$29,3,FALSE),0)</f>
        <v>28</v>
      </c>
      <c r="O3" s="103">
        <f>IFERROR(VLOOKUP($A3,'08-06'!$A$6:$L$29,3,FALSE),0)</f>
        <v>28</v>
      </c>
      <c r="P3" s="103">
        <f>IFERROR(VLOOKUP($A3,'10-06'!$A$6:$L$29,3,FALSE),0)</f>
        <v>34</v>
      </c>
      <c r="Q3" s="103">
        <f>IFERROR(VLOOKUP($A3,'15-06'!$A$6:$L$29,3,FALSE),0)</f>
        <v>28</v>
      </c>
      <c r="R3" s="103">
        <f>IFERROR(VLOOKUP($A3,'22-06'!$A$6:$L$29,3,FALSE),0)</f>
        <v>34</v>
      </c>
      <c r="S3" s="103">
        <f>IFERROR(VLOOKUP($A3,'29-06'!$A$6:$L$29,3,FALSE),0)</f>
        <v>34</v>
      </c>
      <c r="T3" s="103">
        <f>IFERROR(VLOOKUP($A3,'06-07'!$A$6:$L$29,3,FALSE),0)</f>
        <v>38</v>
      </c>
      <c r="U3" s="103">
        <f>IFERROR(VLOOKUP($A3,'13-07'!$A$6:$L$29,3,FALSE),0)</f>
        <v>33</v>
      </c>
      <c r="V3" s="103">
        <f>IFERROR(VLOOKUP($A3,'20-07'!$A$6:$L$29,3,FALSE),0)</f>
        <v>31</v>
      </c>
      <c r="W3" s="103">
        <f>IFERROR(VLOOKUP($A3,'27-07'!$A$6:$L$29,3,FALSE),0)</f>
        <v>0</v>
      </c>
      <c r="X3" s="103">
        <f>IFERROR(VLOOKUP($A3,'03-08'!$A$6:$L$29,3,FALSE),0)</f>
        <v>27</v>
      </c>
      <c r="Y3" s="103">
        <f>IFERROR(VLOOKUP($A3,'10-08'!$A$6:$L$29,3,FALSE),0)</f>
        <v>0</v>
      </c>
      <c r="Z3" s="103">
        <f>IFERROR(VLOOKUP($A3,'17-08'!$A$6:$L$29,3,FALSE),0)</f>
        <v>33</v>
      </c>
      <c r="AA3" s="103">
        <f>IFERROR(VLOOKUP($A3,'24-08'!$A$6:$L$29,3,FALSE),0)</f>
        <v>31</v>
      </c>
      <c r="AB3" s="103">
        <f>IFERROR(VLOOKUP($A3,'26-08'!$A$6:$L$29,3,FALSE),0)</f>
        <v>0</v>
      </c>
      <c r="AC3" s="103">
        <f>IFERROR(VLOOKUP($A3,'31-08'!$A$6:$L$29,3,FALSE),0)</f>
        <v>0</v>
      </c>
      <c r="AD3" s="103">
        <f>IFERROR(VLOOKUP($A3,'27-08'!$A$6:$L$29,3,FALSE),0)</f>
        <v>0</v>
      </c>
      <c r="AE3" s="103">
        <f>IFERROR(VLOOKUP($A3,'07-09'!$A$6:$L$29,3,FALSE),0)</f>
        <v>29</v>
      </c>
      <c r="AF3" s="103">
        <f>IFERROR(VLOOKUP($A3,'14-09'!$A$6:$L$29,3,FALSE),0)</f>
        <v>34</v>
      </c>
      <c r="AG3" s="103">
        <f>IFERROR(VLOOKUP($A3,'21-09'!$A$6:$L$29,3,FALSE),0)</f>
        <v>33</v>
      </c>
      <c r="AH3" s="103">
        <f>IFERROR(VLOOKUP($A3,'28-09'!$A$6:$L$29,3,FALSE),0)</f>
        <v>36</v>
      </c>
      <c r="AI3" s="103">
        <f>IFERROR(VLOOKUP($A3,'05-10'!$A$6:$L$29,3,FALSE),0)</f>
        <v>35</v>
      </c>
      <c r="AJ3" s="103">
        <f>IFERROR(VLOOKUP($A3,'12-10'!$A$6:$L$29,3,FALSE),0)</f>
        <v>44</v>
      </c>
      <c r="AK3" s="103">
        <f>IFERROR(VLOOKUP($A3,'14-10'!$A$6:$L$29,3,FALSE),0)</f>
        <v>37</v>
      </c>
      <c r="AL3" s="15"/>
      <c r="AM3" s="6">
        <f t="shared" ref="AM3:AM26" si="1">IF(D3&gt;0,D3,99)</f>
        <v>36</v>
      </c>
      <c r="AN3" s="6">
        <f t="shared" ref="AN3:AN26" si="2">IF(E3&gt;0,E3,99)</f>
        <v>31</v>
      </c>
      <c r="AO3" s="6">
        <f t="shared" ref="AO3:AO26" si="3">IF(F3&gt;0,F3,99)</f>
        <v>33</v>
      </c>
      <c r="AP3" s="6">
        <f t="shared" ref="AP3:AP26" si="4">IF(G3&gt;0,G3,99)</f>
        <v>35</v>
      </c>
      <c r="AQ3" s="6">
        <f t="shared" ref="AQ3:AQ26" si="5">IF(H3&gt;0,H3,99)</f>
        <v>38</v>
      </c>
      <c r="AR3" s="6">
        <f t="shared" ref="AR3:AR26" si="6">IF(I3&gt;0,I3,99)</f>
        <v>32</v>
      </c>
      <c r="AS3" s="6">
        <f t="shared" ref="AS3:AS26" si="7">IF(J3&gt;0,J3,99)</f>
        <v>27</v>
      </c>
      <c r="AT3" s="6">
        <f t="shared" ref="AT3:AT26" si="8">IF(K3&gt;0,K3,99)</f>
        <v>29</v>
      </c>
      <c r="AU3" s="6">
        <f t="shared" ref="AU3:AU26" si="9">IF(L3&gt;0,L3,99)</f>
        <v>36</v>
      </c>
      <c r="AV3" s="6">
        <f t="shared" ref="AV3:AV26" si="10">IF(M3&gt;0,M3,99)</f>
        <v>31</v>
      </c>
      <c r="AW3" s="6">
        <f t="shared" ref="AW3:AW26" si="11">IF(N3&gt;0,N3,99)</f>
        <v>28</v>
      </c>
      <c r="AX3" s="6">
        <f t="shared" ref="AX3:AX26" si="12">IF(O3&gt;0,O3,99)</f>
        <v>28</v>
      </c>
      <c r="AY3" s="6">
        <f t="shared" ref="AY3:AY26" si="13">IF(P3&gt;0,P3,99)</f>
        <v>34</v>
      </c>
      <c r="AZ3" s="6">
        <f t="shared" ref="AZ3:AZ26" si="14">IF(Q3&gt;0,Q3,99)</f>
        <v>28</v>
      </c>
      <c r="BA3" s="6">
        <f t="shared" ref="BA3:BA26" si="15">IF(R3&gt;0,R3,99)</f>
        <v>34</v>
      </c>
      <c r="BB3" s="6">
        <f t="shared" ref="BB3:BB26" si="16">IF(S3&gt;0,S3,99)</f>
        <v>34</v>
      </c>
      <c r="BC3" s="6">
        <f t="shared" ref="BC3:BC26" si="17">IF(T3&gt;0,T3,99)</f>
        <v>38</v>
      </c>
      <c r="BD3" s="6">
        <f t="shared" ref="BD3:BD26" si="18">IF(U3&gt;0,U3,99)</f>
        <v>33</v>
      </c>
      <c r="BE3" s="6">
        <f t="shared" ref="BE3:BE26" si="19">IF(V3&gt;0,V3,99)</f>
        <v>31</v>
      </c>
      <c r="BF3" s="6">
        <f t="shared" ref="BF3:BF26" si="20">IF(W3&gt;0,W3,99)</f>
        <v>99</v>
      </c>
      <c r="BG3" s="6">
        <f t="shared" ref="BG3:BG26" si="21">IF(X3&gt;0,X3,99)</f>
        <v>27</v>
      </c>
      <c r="BH3" s="6">
        <f t="shared" ref="BH3:BH26" si="22">IF(Y3&gt;0,Y3,99)</f>
        <v>99</v>
      </c>
      <c r="BI3" s="6">
        <f t="shared" ref="BI3:BI26" si="23">IF(Z3&gt;0,Z3,99)</f>
        <v>33</v>
      </c>
      <c r="BJ3" s="6">
        <f t="shared" ref="BJ3:BJ26" si="24">IF(AA3&gt;0,AA3,99)</f>
        <v>31</v>
      </c>
      <c r="BK3" s="6">
        <f t="shared" ref="BK3:BK26" si="25">IF(AB3&gt;0,AB3,99)</f>
        <v>99</v>
      </c>
      <c r="BL3" s="6">
        <f t="shared" ref="BL3:BL26" si="26">IF(AC3&gt;0,AC3,99)</f>
        <v>99</v>
      </c>
      <c r="BM3" s="6">
        <f t="shared" ref="BM3:BM26" si="27">IF(AD3&gt;0,AD3,99)</f>
        <v>99</v>
      </c>
      <c r="BN3" s="6">
        <f t="shared" ref="BN3:BN26" si="28">IF(AE3&gt;0,AE3,99)</f>
        <v>29</v>
      </c>
      <c r="BO3" s="6">
        <f t="shared" ref="BO3:BO26" si="29">IF(AF3&gt;0,AF3,99)</f>
        <v>34</v>
      </c>
      <c r="BP3" s="6">
        <f t="shared" ref="BP3:BP26" si="30">IF(AG3&gt;0,AG3,99)</f>
        <v>33</v>
      </c>
      <c r="BQ3" s="6">
        <f t="shared" ref="BQ3:BQ26" si="31">IF(AH3&gt;0,AH3,99)</f>
        <v>36</v>
      </c>
      <c r="BR3" s="6">
        <f t="shared" ref="BR3:BR26" si="32">IF(AI3&gt;0,AI3,99)</f>
        <v>35</v>
      </c>
      <c r="BS3" s="6">
        <f t="shared" ref="BS3:BS26" si="33">IF(AJ3&gt;0,AJ3,99)</f>
        <v>44</v>
      </c>
      <c r="BT3" s="6">
        <f t="shared" ref="BT3:BT26" si="34">IF(AK3&gt;0,AK3,99)</f>
        <v>37</v>
      </c>
      <c r="BV3" s="6">
        <f>COUNTIF(AM3:BT3,"&lt;99")</f>
        <v>29</v>
      </c>
      <c r="BX3" s="6">
        <f>IF(SMALL($AM3:$BT3,1)&lt;99,SMALL($AM3:$BT3,1),37)</f>
        <v>27</v>
      </c>
      <c r="BY3" s="6">
        <f>IF(SMALL($AM3:$BT3,2)&lt;99,SMALL($AM3:$BT3,2),37)</f>
        <v>27</v>
      </c>
      <c r="BZ3" s="6">
        <f>IF(SMALL($AM3:$BT3,3)&lt;99,SMALL($AM3:$BT3,3),37)</f>
        <v>28</v>
      </c>
      <c r="CA3" s="6">
        <f>IF(SMALL($AM3:$BT3,4)&lt;99,SMALL($AM3:$BT3,4),37)</f>
        <v>28</v>
      </c>
      <c r="CB3" s="6">
        <f>IF(SMALL($AM3:$BT3,5)&lt;99,SMALL($AM3:$BT3,5),37)</f>
        <v>28</v>
      </c>
      <c r="CC3" s="6">
        <f>IF(SMALL($AM3:$BT3,6)&lt;99,SMALL($AM3:$BT3,6),37)</f>
        <v>29</v>
      </c>
      <c r="CD3" s="6">
        <f>IF(SMALL($AM3:$BT3,7)&lt;99,SMALL($AM3:$BT3,7),37)</f>
        <v>29</v>
      </c>
      <c r="CE3" s="6">
        <f>IF(SMALL($AM3:$BT3,8)&lt;99,SMALL($AM3:$BT3,8),37)</f>
        <v>31</v>
      </c>
      <c r="CF3" s="6">
        <f>IF(SMALL($AM3:$BT3,9)&lt;99,SMALL($AM3:$BT3,9),37)</f>
        <v>31</v>
      </c>
      <c r="CG3" s="6">
        <f>IF(SMALL($AM3:$BT3,10)&lt;99,SMALL($AM3:$BT3,10),37)</f>
        <v>31</v>
      </c>
      <c r="CH3" s="6">
        <f>IF(SMALL($AM3:$BT3,11)&lt;99,SMALL($AM3:$BT3,11),37)</f>
        <v>31</v>
      </c>
      <c r="CI3" s="6">
        <f>IF(SMALL($AM3:$BT3,12)&lt;99,SMALL($AM3:$BT3,12),37)</f>
        <v>32</v>
      </c>
      <c r="CJ3" s="6">
        <f>IF(SMALL($AM3:$BT3,13)&lt;99,SMALL($AM3:$BT3,13),37)</f>
        <v>33</v>
      </c>
      <c r="CK3" s="6">
        <f>IF(SMALL($AM3:$BT3,14)&lt;99,SMALL($AM3:$BT3,14),37)</f>
        <v>33</v>
      </c>
      <c r="CL3" s="6">
        <f>IF(SMALL($AM3:$BT3,15)&lt;99,SMALL($AM3:$BT3,15),37)</f>
        <v>33</v>
      </c>
      <c r="CM3" s="6">
        <f>IF(SMALL($AM3:$BT3,16)&lt;99,SMALL($AM3:$BT3,16),37)</f>
        <v>33</v>
      </c>
      <c r="CN3" s="6">
        <f>IF(SMALL($AM3:$BT3,17)&lt;99,SMALL($AM3:$BT3,17),37)</f>
        <v>34</v>
      </c>
      <c r="CO3" s="6">
        <f>IF(SMALL($AM3:$BT3,18)&lt;99,SMALL($AM3:$BT3,18),37)</f>
        <v>34</v>
      </c>
      <c r="CP3" s="318">
        <f>SUM(BX3:CO3)/18</f>
        <v>30.666666666666668</v>
      </c>
    </row>
    <row r="4" spans="1:94" ht="16" customHeight="1">
      <c r="A4" s="57" t="s">
        <v>89</v>
      </c>
      <c r="B4" s="168" t="s">
        <v>140</v>
      </c>
      <c r="C4" s="102">
        <f t="shared" si="0"/>
        <v>31.055555555555557</v>
      </c>
      <c r="D4" s="103">
        <v>0</v>
      </c>
      <c r="E4" s="103">
        <v>0</v>
      </c>
      <c r="F4" s="103">
        <f>VLOOKUP($A4,'06-04'!$A$6:$L$29,3,FALSE)</f>
        <v>31</v>
      </c>
      <c r="G4" s="103">
        <f>VLOOKUP($A4,'13-04'!$A$6:$L$29,3,FALSE)</f>
        <v>33</v>
      </c>
      <c r="H4" s="103">
        <f>VLOOKUP($A4,'20-04'!$A$6:$L$29,3,FALSE)</f>
        <v>34</v>
      </c>
      <c r="I4" s="103">
        <f>IFERROR(VLOOKUP($A4,'27-04'!$A$6:$L$29,3,FALSE),0)</f>
        <v>0</v>
      </c>
      <c r="J4" s="103">
        <f>IFERROR(VLOOKUP($A4,'04-05'!$A$6:$L$29,3,FALSE),0)</f>
        <v>35</v>
      </c>
      <c r="K4" s="103">
        <f>IFERROR(VLOOKUP($A4,'11-05'!$A$6:$L$29,3,FALSE),0)</f>
        <v>34</v>
      </c>
      <c r="L4" s="103">
        <f>IFERROR(VLOOKUP($A4,'18-05'!$A$6:$L$29,3,FALSE),0)</f>
        <v>0</v>
      </c>
      <c r="M4" s="103">
        <f>IFERROR(VLOOKUP($A4,'25-05'!$A$6:$L$29,3,FALSE),0)</f>
        <v>29</v>
      </c>
      <c r="N4" s="103">
        <f>IFERROR(VLOOKUP($A4,'01-06'!$A$6:$L$29,3,FALSE),0)</f>
        <v>32</v>
      </c>
      <c r="O4" s="103">
        <f>IFERROR(VLOOKUP($A4,'08-06'!$A$6:$L$29,3,FALSE),0)</f>
        <v>32</v>
      </c>
      <c r="P4" s="103">
        <f>IFERROR(VLOOKUP($A4,'10-06'!$A$6:$L$29,3,FALSE),0)</f>
        <v>40</v>
      </c>
      <c r="Q4" s="103">
        <f>IFERROR(VLOOKUP($A4,'15-06'!$A$6:$L$29,3,FALSE),0)</f>
        <v>33</v>
      </c>
      <c r="R4" s="103">
        <f>IFERROR(VLOOKUP($A4,'22-06'!$A$6:$L$29,3,FALSE),0)</f>
        <v>34</v>
      </c>
      <c r="S4" s="103">
        <f>IFERROR(VLOOKUP($A4,'29-06'!$A$6:$L$29,3,FALSE),0)</f>
        <v>0</v>
      </c>
      <c r="T4" s="103">
        <f>IFERROR(VLOOKUP($A4,'06-07'!$A$6:$L$29,3,FALSE),0)</f>
        <v>34</v>
      </c>
      <c r="U4" s="103">
        <f>IFERROR(VLOOKUP($A4,'13-07'!$A$6:$L$29,3,FALSE),0)</f>
        <v>31</v>
      </c>
      <c r="V4" s="103">
        <f>IFERROR(VLOOKUP($A4,'20-07'!$A$6:$L$29,3,FALSE),0)</f>
        <v>25</v>
      </c>
      <c r="W4" s="103">
        <f>IFERROR(VLOOKUP($A4,'27-07'!$A$6:$L$29,3,FALSE),0)</f>
        <v>30</v>
      </c>
      <c r="X4" s="103">
        <f>IFERROR(VLOOKUP($A4,'03-08'!$A$6:$L$29,3,FALSE),0)</f>
        <v>33</v>
      </c>
      <c r="Y4" s="103">
        <f>IFERROR(VLOOKUP($A4,'10-08'!$A$6:$L$29,3,FALSE),0)</f>
        <v>32</v>
      </c>
      <c r="Z4" s="103">
        <f>IFERROR(VLOOKUP($A4,'17-08'!$A$6:$L$29,3,FALSE),0)</f>
        <v>28</v>
      </c>
      <c r="AA4" s="103">
        <f>IFERROR(VLOOKUP($A4,'24-08'!$A$6:$L$29,3,FALSE),0)</f>
        <v>31</v>
      </c>
      <c r="AB4" s="103">
        <f>IFERROR(VLOOKUP($A4,'26-08'!$A$6:$L$29,3,FALSE),0)</f>
        <v>40</v>
      </c>
      <c r="AC4" s="103">
        <f>IFERROR(VLOOKUP($A4,'31-08'!$A$6:$L$29,3,FALSE),0)</f>
        <v>0</v>
      </c>
      <c r="AD4" s="103">
        <f>IFERROR(VLOOKUP($A4,'27-08'!$A$6:$L$29,3,FALSE),0)</f>
        <v>33</v>
      </c>
      <c r="AE4" s="103">
        <f>IFERROR(VLOOKUP($A4,'07-09'!$A$6:$L$29,3,FALSE),0)</f>
        <v>33</v>
      </c>
      <c r="AF4" s="103">
        <f>IFERROR(VLOOKUP($A4,'14-09'!$A$6:$L$29,3,FALSE),0)</f>
        <v>33</v>
      </c>
      <c r="AG4" s="103">
        <f>IFERROR(VLOOKUP($A4,'21-09'!$A$6:$L$29,3,FALSE),0)</f>
        <v>26</v>
      </c>
      <c r="AH4" s="103">
        <f>IFERROR(VLOOKUP($A4,'28-09'!$A$6:$L$29,3,FALSE),0)</f>
        <v>36</v>
      </c>
      <c r="AI4" s="103">
        <f>IFERROR(VLOOKUP($A4,'05-10'!$A$6:$L$29,3,FALSE),0)</f>
        <v>37</v>
      </c>
      <c r="AJ4" s="103">
        <f>IFERROR(VLOOKUP($A4,'12-10'!$A$6:$L$29,3,FALSE),0)</f>
        <v>36</v>
      </c>
      <c r="AK4" s="103">
        <f>IFERROR(VLOOKUP($A4,'14-10'!$A$6:$L$29,3,FALSE),0)</f>
        <v>35</v>
      </c>
      <c r="AL4" s="15"/>
      <c r="AM4" s="6">
        <f t="shared" si="1"/>
        <v>99</v>
      </c>
      <c r="AN4" s="6">
        <f t="shared" si="2"/>
        <v>99</v>
      </c>
      <c r="AO4" s="6">
        <f t="shared" si="3"/>
        <v>31</v>
      </c>
      <c r="AP4" s="6">
        <f t="shared" si="4"/>
        <v>33</v>
      </c>
      <c r="AQ4" s="6">
        <f t="shared" si="5"/>
        <v>34</v>
      </c>
      <c r="AR4" s="6">
        <f t="shared" si="6"/>
        <v>99</v>
      </c>
      <c r="AS4" s="6">
        <f t="shared" si="7"/>
        <v>35</v>
      </c>
      <c r="AT4" s="6">
        <f t="shared" si="8"/>
        <v>34</v>
      </c>
      <c r="AU4" s="6">
        <f t="shared" si="9"/>
        <v>99</v>
      </c>
      <c r="AV4" s="6">
        <f t="shared" si="10"/>
        <v>29</v>
      </c>
      <c r="AW4" s="6">
        <f t="shared" si="11"/>
        <v>32</v>
      </c>
      <c r="AX4" s="6">
        <f t="shared" si="12"/>
        <v>32</v>
      </c>
      <c r="AY4" s="6">
        <f t="shared" si="13"/>
        <v>40</v>
      </c>
      <c r="AZ4" s="6">
        <f t="shared" si="14"/>
        <v>33</v>
      </c>
      <c r="BA4" s="6">
        <f t="shared" si="15"/>
        <v>34</v>
      </c>
      <c r="BB4" s="6">
        <f t="shared" si="16"/>
        <v>99</v>
      </c>
      <c r="BC4" s="6">
        <f t="shared" si="17"/>
        <v>34</v>
      </c>
      <c r="BD4" s="6">
        <f t="shared" si="18"/>
        <v>31</v>
      </c>
      <c r="BE4" s="6">
        <f t="shared" si="19"/>
        <v>25</v>
      </c>
      <c r="BF4" s="6">
        <f t="shared" si="20"/>
        <v>30</v>
      </c>
      <c r="BG4" s="6">
        <f t="shared" si="21"/>
        <v>33</v>
      </c>
      <c r="BH4" s="6">
        <f t="shared" si="22"/>
        <v>32</v>
      </c>
      <c r="BI4" s="6">
        <f t="shared" si="23"/>
        <v>28</v>
      </c>
      <c r="BJ4" s="6">
        <f t="shared" si="24"/>
        <v>31</v>
      </c>
      <c r="BK4" s="6">
        <f t="shared" si="25"/>
        <v>40</v>
      </c>
      <c r="BL4" s="6">
        <f t="shared" si="26"/>
        <v>99</v>
      </c>
      <c r="BM4" s="6">
        <f t="shared" si="27"/>
        <v>33</v>
      </c>
      <c r="BN4" s="6">
        <f t="shared" si="28"/>
        <v>33</v>
      </c>
      <c r="BO4" s="6">
        <f t="shared" si="29"/>
        <v>33</v>
      </c>
      <c r="BP4" s="6">
        <f t="shared" si="30"/>
        <v>26</v>
      </c>
      <c r="BQ4" s="6">
        <f t="shared" si="31"/>
        <v>36</v>
      </c>
      <c r="BR4" s="6">
        <f t="shared" si="32"/>
        <v>37</v>
      </c>
      <c r="BS4" s="6">
        <f t="shared" si="33"/>
        <v>36</v>
      </c>
      <c r="BT4" s="6">
        <f t="shared" si="34"/>
        <v>35</v>
      </c>
      <c r="BV4" s="6">
        <f t="shared" ref="BV4:BV26" si="35">COUNTIF(AM4:BT4,"&lt;99")</f>
        <v>28</v>
      </c>
      <c r="BX4" s="6">
        <f t="shared" ref="BX4:BX26" si="36">IF(SMALL($AM4:$BT4,1)&lt;99,SMALL($AM4:$BT4,1),37)</f>
        <v>25</v>
      </c>
      <c r="BY4" s="6">
        <f t="shared" ref="BY4:BY26" si="37">IF(SMALL($AM4:$BT4,2)&lt;99,SMALL($AM4:$BT4,2),37)</f>
        <v>26</v>
      </c>
      <c r="BZ4" s="6">
        <f t="shared" ref="BZ4:BZ26" si="38">IF(SMALL($AM4:$BT4,3)&lt;99,SMALL($AM4:$BT4,3),37)</f>
        <v>28</v>
      </c>
      <c r="CA4" s="6">
        <f t="shared" ref="CA4:CA26" si="39">IF(SMALL($AM4:$BT4,4)&lt;99,SMALL($AM4:$BT4,4),37)</f>
        <v>29</v>
      </c>
      <c r="CB4" s="6">
        <f t="shared" ref="CB4:CB26" si="40">IF(SMALL($AM4:$BT4,5)&lt;99,SMALL($AM4:$BT4,5),37)</f>
        <v>30</v>
      </c>
      <c r="CC4" s="6">
        <f t="shared" ref="CC4:CC26" si="41">IF(SMALL($AM4:$BT4,6)&lt;99,SMALL($AM4:$BT4,6),37)</f>
        <v>31</v>
      </c>
      <c r="CD4" s="6">
        <f t="shared" ref="CD4:CD26" si="42">IF(SMALL($AM4:$BT4,7)&lt;99,SMALL($AM4:$BT4,7),37)</f>
        <v>31</v>
      </c>
      <c r="CE4" s="6">
        <f t="shared" ref="CE4:CE26" si="43">IF(SMALL($AM4:$BT4,8)&lt;99,SMALL($AM4:$BT4,8),37)</f>
        <v>31</v>
      </c>
      <c r="CF4" s="6">
        <f t="shared" ref="CF4:CF26" si="44">IF(SMALL($AM4:$BT4,9)&lt;99,SMALL($AM4:$BT4,9),37)</f>
        <v>32</v>
      </c>
      <c r="CG4" s="6">
        <f t="shared" ref="CG4:CG26" si="45">IF(SMALL($AM4:$BT4,10)&lt;99,SMALL($AM4:$BT4,10),37)</f>
        <v>32</v>
      </c>
      <c r="CH4" s="6">
        <f t="shared" ref="CH4:CH26" si="46">IF(SMALL($AM4:$BT4,11)&lt;99,SMALL($AM4:$BT4,11),37)</f>
        <v>32</v>
      </c>
      <c r="CI4" s="6">
        <f t="shared" ref="CI4:CI26" si="47">IF(SMALL($AM4:$BT4,12)&lt;99,SMALL($AM4:$BT4,12),37)</f>
        <v>33</v>
      </c>
      <c r="CJ4" s="6">
        <f t="shared" ref="CJ4:CJ26" si="48">IF(SMALL($AM4:$BT4,13)&lt;99,SMALL($AM4:$BT4,13),37)</f>
        <v>33</v>
      </c>
      <c r="CK4" s="6">
        <f t="shared" ref="CK4:CK26" si="49">IF(SMALL($AM4:$BT4,14)&lt;99,SMALL($AM4:$BT4,14),37)</f>
        <v>33</v>
      </c>
      <c r="CL4" s="6">
        <f t="shared" ref="CL4:CL26" si="50">IF(SMALL($AM4:$BT4,15)&lt;99,SMALL($AM4:$BT4,15),37)</f>
        <v>33</v>
      </c>
      <c r="CM4" s="6">
        <f t="shared" ref="CM4:CM26" si="51">IF(SMALL($AM4:$BT4,16)&lt;99,SMALL($AM4:$BT4,16),37)</f>
        <v>33</v>
      </c>
      <c r="CN4" s="6">
        <f t="shared" ref="CN4:CN26" si="52">IF(SMALL($AM4:$BT4,17)&lt;99,SMALL($AM4:$BT4,17),37)</f>
        <v>33</v>
      </c>
      <c r="CO4" s="6">
        <f t="shared" ref="CO4:CO26" si="53">IF(SMALL($AM4:$BT4,18)&lt;99,SMALL($AM4:$BT4,18),37)</f>
        <v>34</v>
      </c>
      <c r="CP4" s="317">
        <f t="shared" ref="CP4:CP26" si="54">SUM(BX4:CO4)/18</f>
        <v>31.055555555555557</v>
      </c>
    </row>
    <row r="5" spans="1:94" ht="16" customHeight="1">
      <c r="A5" s="57" t="s">
        <v>88</v>
      </c>
      <c r="B5" s="169" t="s">
        <v>139</v>
      </c>
      <c r="C5" s="102">
        <f t="shared" si="0"/>
        <v>31.055555555555557</v>
      </c>
      <c r="D5" s="103">
        <v>0</v>
      </c>
      <c r="E5" s="103">
        <v>0</v>
      </c>
      <c r="F5" s="103">
        <f>VLOOKUP($A5,'06-04'!$A$6:$L$29,3,FALSE)</f>
        <v>33</v>
      </c>
      <c r="G5" s="103">
        <v>0</v>
      </c>
      <c r="H5" s="103">
        <f>VLOOKUP($A5,'20-04'!$A$6:$L$29,3,FALSE)</f>
        <v>33</v>
      </c>
      <c r="I5" s="103">
        <f>IFERROR(VLOOKUP($A5,'27-04'!$A$6:$L$29,3,FALSE),0)</f>
        <v>0</v>
      </c>
      <c r="J5" s="103">
        <f>IFERROR(VLOOKUP($A5,'04-05'!$A$6:$L$29,3,FALSE),0)</f>
        <v>0</v>
      </c>
      <c r="K5" s="103">
        <f>IFERROR(VLOOKUP($A5,'11-05'!$A$6:$L$29,3,FALSE),0)</f>
        <v>37</v>
      </c>
      <c r="L5" s="103">
        <f>IFERROR(VLOOKUP($A5,'18-05'!$A$6:$L$29,3,FALSE),0)</f>
        <v>29</v>
      </c>
      <c r="M5" s="103">
        <f>IFERROR(VLOOKUP($A5,'25-05'!$A$6:$L$29,3,FALSE),0)</f>
        <v>0</v>
      </c>
      <c r="N5" s="103">
        <f>IFERROR(VLOOKUP($A5,'01-06'!$A$6:$L$29,3,FALSE),0)</f>
        <v>31</v>
      </c>
      <c r="O5" s="103">
        <f>IFERROR(VLOOKUP($A5,'08-06'!$A$6:$L$29,3,FALSE),0)</f>
        <v>36</v>
      </c>
      <c r="P5" s="103">
        <f>IFERROR(VLOOKUP($A5,'10-06'!$A$6:$L$29,3,FALSE),0)</f>
        <v>35</v>
      </c>
      <c r="Q5" s="103">
        <f>IFERROR(VLOOKUP($A5,'15-06'!$A$6:$L$29,3,FALSE),0)</f>
        <v>31</v>
      </c>
      <c r="R5" s="103">
        <f>IFERROR(VLOOKUP($A5,'22-06'!$A$6:$L$29,3,FALSE),0)</f>
        <v>34</v>
      </c>
      <c r="S5" s="103">
        <f>IFERROR(VLOOKUP($A5,'29-06'!$A$6:$L$29,3,FALSE),0)</f>
        <v>31</v>
      </c>
      <c r="T5" s="103">
        <f>IFERROR(VLOOKUP($A5,'06-07'!$A$6:$L$29,3,FALSE),0)</f>
        <v>32</v>
      </c>
      <c r="U5" s="103">
        <f>IFERROR(VLOOKUP($A5,'13-07'!$A$6:$L$29,3,FALSE),0)</f>
        <v>31</v>
      </c>
      <c r="V5" s="103">
        <f>IFERROR(VLOOKUP($A5,'20-07'!$A$6:$L$29,3,FALSE),0)</f>
        <v>28</v>
      </c>
      <c r="W5" s="103">
        <f>IFERROR(VLOOKUP($A5,'27-07'!$A$6:$L$29,3,FALSE),0)</f>
        <v>33</v>
      </c>
      <c r="X5" s="103">
        <f>IFERROR(VLOOKUP($A5,'03-08'!$A$6:$L$29,3,FALSE),0)</f>
        <v>30</v>
      </c>
      <c r="Y5" s="103">
        <f>IFERROR(VLOOKUP($A5,'10-08'!$A$6:$L$29,3,FALSE),0)</f>
        <v>32</v>
      </c>
      <c r="Z5" s="103">
        <f>IFERROR(VLOOKUP($A5,'17-08'!$A$6:$L$29,3,FALSE),0)</f>
        <v>33</v>
      </c>
      <c r="AA5" s="103">
        <f>IFERROR(VLOOKUP($A5,'24-08'!$A$6:$L$29,3,FALSE),0)</f>
        <v>29</v>
      </c>
      <c r="AB5" s="103">
        <f>IFERROR(VLOOKUP($A5,'26-08'!$A$6:$L$29,3,FALSE),0)</f>
        <v>33</v>
      </c>
      <c r="AC5" s="103">
        <f>IFERROR(VLOOKUP($A5,'31-08'!$A$6:$L$29,3,FALSE),0)</f>
        <v>0</v>
      </c>
      <c r="AD5" s="103">
        <f>IFERROR(VLOOKUP($A5,'27-08'!$A$6:$L$29,3,FALSE),0)</f>
        <v>38</v>
      </c>
      <c r="AE5" s="103">
        <f>IFERROR(VLOOKUP($A5,'07-09'!$A$6:$L$29,3,FALSE),0)</f>
        <v>34</v>
      </c>
      <c r="AF5" s="103">
        <f>IFERROR(VLOOKUP($A5,'14-09'!$A$6:$L$29,3,FALSE),0)</f>
        <v>38</v>
      </c>
      <c r="AG5" s="103">
        <f>IFERROR(VLOOKUP($A5,'21-09'!$A$6:$L$29,3,FALSE),0)</f>
        <v>32</v>
      </c>
      <c r="AH5" s="103">
        <f>IFERROR(VLOOKUP($A5,'28-09'!$A$6:$L$29,3,FALSE),0)</f>
        <v>37</v>
      </c>
      <c r="AI5" s="103">
        <f>IFERROR(VLOOKUP($A5,'05-10'!$A$6:$L$29,3,FALSE),0)</f>
        <v>30</v>
      </c>
      <c r="AJ5" s="103">
        <f>IFERROR(VLOOKUP($A5,'12-10'!$A$6:$L$29,3,FALSE),0)</f>
        <v>32</v>
      </c>
      <c r="AK5" s="103">
        <f>IFERROR(VLOOKUP($A5,'14-10'!$A$6:$L$29,3,FALSE),0)</f>
        <v>29</v>
      </c>
      <c r="AL5" s="15"/>
      <c r="AM5" s="6">
        <f t="shared" si="1"/>
        <v>99</v>
      </c>
      <c r="AN5" s="6">
        <f t="shared" si="2"/>
        <v>99</v>
      </c>
      <c r="AO5" s="6">
        <f t="shared" si="3"/>
        <v>33</v>
      </c>
      <c r="AP5" s="6">
        <f t="shared" si="4"/>
        <v>99</v>
      </c>
      <c r="AQ5" s="6">
        <f t="shared" si="5"/>
        <v>33</v>
      </c>
      <c r="AR5" s="6">
        <f t="shared" si="6"/>
        <v>99</v>
      </c>
      <c r="AS5" s="6">
        <f t="shared" si="7"/>
        <v>99</v>
      </c>
      <c r="AT5" s="6">
        <f t="shared" si="8"/>
        <v>37</v>
      </c>
      <c r="AU5" s="6">
        <f t="shared" si="9"/>
        <v>29</v>
      </c>
      <c r="AV5" s="6">
        <f t="shared" si="10"/>
        <v>99</v>
      </c>
      <c r="AW5" s="6">
        <f t="shared" si="11"/>
        <v>31</v>
      </c>
      <c r="AX5" s="6">
        <f t="shared" si="12"/>
        <v>36</v>
      </c>
      <c r="AY5" s="6">
        <f t="shared" si="13"/>
        <v>35</v>
      </c>
      <c r="AZ5" s="6">
        <f t="shared" si="14"/>
        <v>31</v>
      </c>
      <c r="BA5" s="6">
        <f t="shared" si="15"/>
        <v>34</v>
      </c>
      <c r="BB5" s="6">
        <f t="shared" si="16"/>
        <v>31</v>
      </c>
      <c r="BC5" s="6">
        <f t="shared" si="17"/>
        <v>32</v>
      </c>
      <c r="BD5" s="6">
        <f t="shared" si="18"/>
        <v>31</v>
      </c>
      <c r="BE5" s="6">
        <f t="shared" si="19"/>
        <v>28</v>
      </c>
      <c r="BF5" s="6">
        <f t="shared" si="20"/>
        <v>33</v>
      </c>
      <c r="BG5" s="6">
        <f t="shared" si="21"/>
        <v>30</v>
      </c>
      <c r="BH5" s="6">
        <f t="shared" si="22"/>
        <v>32</v>
      </c>
      <c r="BI5" s="6">
        <f t="shared" si="23"/>
        <v>33</v>
      </c>
      <c r="BJ5" s="6">
        <f t="shared" si="24"/>
        <v>29</v>
      </c>
      <c r="BK5" s="6">
        <f t="shared" si="25"/>
        <v>33</v>
      </c>
      <c r="BL5" s="6">
        <f t="shared" si="26"/>
        <v>99</v>
      </c>
      <c r="BM5" s="6">
        <f t="shared" si="27"/>
        <v>38</v>
      </c>
      <c r="BN5" s="6">
        <f t="shared" si="28"/>
        <v>34</v>
      </c>
      <c r="BO5" s="6">
        <f t="shared" si="29"/>
        <v>38</v>
      </c>
      <c r="BP5" s="6">
        <f t="shared" si="30"/>
        <v>32</v>
      </c>
      <c r="BQ5" s="6">
        <f t="shared" si="31"/>
        <v>37</v>
      </c>
      <c r="BR5" s="6">
        <f t="shared" si="32"/>
        <v>30</v>
      </c>
      <c r="BS5" s="6">
        <f t="shared" si="33"/>
        <v>32</v>
      </c>
      <c r="BT5" s="6">
        <f t="shared" si="34"/>
        <v>29</v>
      </c>
      <c r="BV5" s="6">
        <f t="shared" si="35"/>
        <v>27</v>
      </c>
      <c r="BX5" s="6">
        <f t="shared" si="36"/>
        <v>28</v>
      </c>
      <c r="BY5" s="6">
        <f t="shared" si="37"/>
        <v>29</v>
      </c>
      <c r="BZ5" s="6">
        <f t="shared" si="38"/>
        <v>29</v>
      </c>
      <c r="CA5" s="6">
        <f t="shared" si="39"/>
        <v>29</v>
      </c>
      <c r="CB5" s="6">
        <f t="shared" si="40"/>
        <v>30</v>
      </c>
      <c r="CC5" s="6">
        <f t="shared" si="41"/>
        <v>30</v>
      </c>
      <c r="CD5" s="6">
        <f t="shared" si="42"/>
        <v>31</v>
      </c>
      <c r="CE5" s="6">
        <f t="shared" si="43"/>
        <v>31</v>
      </c>
      <c r="CF5" s="6">
        <f t="shared" si="44"/>
        <v>31</v>
      </c>
      <c r="CG5" s="6">
        <f t="shared" si="45"/>
        <v>31</v>
      </c>
      <c r="CH5" s="6">
        <f t="shared" si="46"/>
        <v>32</v>
      </c>
      <c r="CI5" s="6">
        <f t="shared" si="47"/>
        <v>32</v>
      </c>
      <c r="CJ5" s="6">
        <f t="shared" si="48"/>
        <v>32</v>
      </c>
      <c r="CK5" s="6">
        <f t="shared" si="49"/>
        <v>32</v>
      </c>
      <c r="CL5" s="6">
        <f t="shared" si="50"/>
        <v>33</v>
      </c>
      <c r="CM5" s="6">
        <f t="shared" si="51"/>
        <v>33</v>
      </c>
      <c r="CN5" s="6">
        <f t="shared" si="52"/>
        <v>33</v>
      </c>
      <c r="CO5" s="6">
        <f t="shared" si="53"/>
        <v>33</v>
      </c>
      <c r="CP5" s="317">
        <f t="shared" si="54"/>
        <v>31.055555555555557</v>
      </c>
    </row>
    <row r="6" spans="1:94" s="13" customFormat="1" ht="16" customHeight="1">
      <c r="A6" s="57" t="s">
        <v>75</v>
      </c>
      <c r="B6" s="170" t="s">
        <v>123</v>
      </c>
      <c r="C6" s="102">
        <f t="shared" si="0"/>
        <v>31.666666666666668</v>
      </c>
      <c r="D6" s="103">
        <f>VLOOKUP($A6,'26-03'!$A$6:$L$29,3,FALSE)</f>
        <v>37</v>
      </c>
      <c r="E6" s="103">
        <f>VLOOKUP($A6,'30-03'!$A$6:$L$29,3,FALSE)</f>
        <v>35</v>
      </c>
      <c r="F6" s="103">
        <f>VLOOKUP($A6,'06-04'!$A$6:$L$29,3,FALSE)</f>
        <v>32</v>
      </c>
      <c r="G6" s="103">
        <f>VLOOKUP($A6,'13-04'!$A$6:$L$29,3,FALSE)</f>
        <v>32</v>
      </c>
      <c r="H6" s="103">
        <f>VLOOKUP($A6,'20-04'!$A$6:$L$29,3,FALSE)</f>
        <v>38</v>
      </c>
      <c r="I6" s="103">
        <f>IFERROR(VLOOKUP($A6,'27-04'!$A$6:$L$29,3,FALSE),0)</f>
        <v>37</v>
      </c>
      <c r="J6" s="103">
        <f>IFERROR(VLOOKUP($A6,'04-05'!$A$6:$L$29,3,FALSE),0)</f>
        <v>34</v>
      </c>
      <c r="K6" s="103">
        <f>IFERROR(VLOOKUP($A6,'11-05'!$A$6:$L$29,3,FALSE),0)</f>
        <v>34</v>
      </c>
      <c r="L6" s="103">
        <f>IFERROR(VLOOKUP($A6,'18-05'!$A$6:$L$29,3,FALSE),0)</f>
        <v>27</v>
      </c>
      <c r="M6" s="103">
        <f>IFERROR(VLOOKUP($A6,'25-05'!$A$6:$L$29,3,FALSE),0)</f>
        <v>38</v>
      </c>
      <c r="N6" s="103">
        <f>IFERROR(VLOOKUP($A6,'01-06'!$A$6:$L$29,3,FALSE),0)</f>
        <v>29</v>
      </c>
      <c r="O6" s="103">
        <f>IFERROR(VLOOKUP($A6,'08-06'!$A$6:$L$29,3,FALSE),0)</f>
        <v>37</v>
      </c>
      <c r="P6" s="103">
        <f>IFERROR(VLOOKUP($A6,'10-06'!$A$6:$L$29,3,FALSE),0)</f>
        <v>44</v>
      </c>
      <c r="Q6" s="103">
        <f>IFERROR(VLOOKUP($A6,'15-06'!$A$6:$L$29,3,FALSE),0)</f>
        <v>30</v>
      </c>
      <c r="R6" s="103">
        <f>IFERROR(VLOOKUP($A6,'22-06'!$A$6:$L$29,3,FALSE),0)</f>
        <v>36</v>
      </c>
      <c r="S6" s="103">
        <f>IFERROR(VLOOKUP($A6,'29-06'!$A$6:$L$29,3,FALSE),0)</f>
        <v>34</v>
      </c>
      <c r="T6" s="103">
        <f>IFERROR(VLOOKUP($A6,'06-07'!$A$6:$L$29,3,FALSE),0)</f>
        <v>36</v>
      </c>
      <c r="U6" s="103">
        <f>IFERROR(VLOOKUP($A6,'13-07'!$A$6:$L$29,3,FALSE),0)</f>
        <v>31</v>
      </c>
      <c r="V6" s="103">
        <f>IFERROR(VLOOKUP($A6,'20-07'!$A$6:$L$29,3,FALSE),0)</f>
        <v>0</v>
      </c>
      <c r="W6" s="103">
        <f>IFERROR(VLOOKUP($A6,'27-07'!$A$6:$L$29,3,FALSE),0)</f>
        <v>38</v>
      </c>
      <c r="X6" s="103">
        <f>IFERROR(VLOOKUP($A6,'03-08'!$A$6:$L$29,3,FALSE),0)</f>
        <v>31</v>
      </c>
      <c r="Y6" s="103">
        <f>IFERROR(VLOOKUP($A6,'10-08'!$A$6:$L$29,3,FALSE),0)</f>
        <v>34</v>
      </c>
      <c r="Z6" s="103">
        <f>IFERROR(VLOOKUP($A6,'17-08'!$A$6:$L$29,3,FALSE),0)</f>
        <v>30</v>
      </c>
      <c r="AA6" s="103">
        <f>IFERROR(VLOOKUP($A6,'24-08'!$A$6:$L$29,3,FALSE),0)</f>
        <v>30</v>
      </c>
      <c r="AB6" s="103">
        <f>IFERROR(VLOOKUP($A6,'26-08'!$A$6:$L$29,3,FALSE),0)</f>
        <v>35</v>
      </c>
      <c r="AC6" s="103">
        <f>IFERROR(VLOOKUP($A6,'31-08'!$A$6:$L$29,3,FALSE),0)</f>
        <v>0</v>
      </c>
      <c r="AD6" s="103">
        <f>IFERROR(VLOOKUP($A6,'27-08'!$A$6:$L$29,3,FALSE),0)</f>
        <v>34</v>
      </c>
      <c r="AE6" s="103">
        <f>IFERROR(VLOOKUP($A6,'07-09'!$A$6:$L$29,3,FALSE),0)</f>
        <v>40</v>
      </c>
      <c r="AF6" s="103">
        <f>IFERROR(VLOOKUP($A6,'14-09'!$A$6:$L$29,3,FALSE),0)</f>
        <v>33</v>
      </c>
      <c r="AG6" s="103">
        <f>IFERROR(VLOOKUP($A6,'21-09'!$A$6:$L$29,3,FALSE),0)</f>
        <v>37</v>
      </c>
      <c r="AH6" s="103">
        <f>IFERROR(VLOOKUP($A6,'28-09'!$A$6:$L$29,3,FALSE),0)</f>
        <v>35</v>
      </c>
      <c r="AI6" s="103">
        <f>IFERROR(VLOOKUP($A6,'05-10'!$A$6:$L$29,3,FALSE),0)</f>
        <v>29</v>
      </c>
      <c r="AJ6" s="103">
        <f>IFERROR(VLOOKUP($A6,'12-10'!$A$6:$L$29,3,FALSE),0)</f>
        <v>32</v>
      </c>
      <c r="AK6" s="103">
        <f>IFERROR(VLOOKUP($A6,'14-10'!$A$6:$L$29,3,FALSE),0)</f>
        <v>34</v>
      </c>
      <c r="AL6" s="15"/>
      <c r="AM6" s="6">
        <f t="shared" si="1"/>
        <v>37</v>
      </c>
      <c r="AN6" s="6">
        <f t="shared" si="2"/>
        <v>35</v>
      </c>
      <c r="AO6" s="6">
        <f t="shared" si="3"/>
        <v>32</v>
      </c>
      <c r="AP6" s="6">
        <f t="shared" si="4"/>
        <v>32</v>
      </c>
      <c r="AQ6" s="6">
        <f t="shared" si="5"/>
        <v>38</v>
      </c>
      <c r="AR6" s="6">
        <f t="shared" si="6"/>
        <v>37</v>
      </c>
      <c r="AS6" s="6">
        <f t="shared" si="7"/>
        <v>34</v>
      </c>
      <c r="AT6" s="6">
        <f t="shared" si="8"/>
        <v>34</v>
      </c>
      <c r="AU6" s="6">
        <f t="shared" si="9"/>
        <v>27</v>
      </c>
      <c r="AV6" s="6">
        <f t="shared" si="10"/>
        <v>38</v>
      </c>
      <c r="AW6" s="6">
        <f t="shared" si="11"/>
        <v>29</v>
      </c>
      <c r="AX6" s="6">
        <f t="shared" si="12"/>
        <v>37</v>
      </c>
      <c r="AY6" s="6">
        <f t="shared" si="13"/>
        <v>44</v>
      </c>
      <c r="AZ6" s="6">
        <f t="shared" si="14"/>
        <v>30</v>
      </c>
      <c r="BA6" s="6">
        <f t="shared" si="15"/>
        <v>36</v>
      </c>
      <c r="BB6" s="6">
        <f t="shared" si="16"/>
        <v>34</v>
      </c>
      <c r="BC6" s="6">
        <f t="shared" si="17"/>
        <v>36</v>
      </c>
      <c r="BD6" s="6">
        <f t="shared" si="18"/>
        <v>31</v>
      </c>
      <c r="BE6" s="6">
        <f t="shared" si="19"/>
        <v>99</v>
      </c>
      <c r="BF6" s="6">
        <f t="shared" si="20"/>
        <v>38</v>
      </c>
      <c r="BG6" s="6">
        <f t="shared" si="21"/>
        <v>31</v>
      </c>
      <c r="BH6" s="6">
        <f t="shared" si="22"/>
        <v>34</v>
      </c>
      <c r="BI6" s="6">
        <f t="shared" si="23"/>
        <v>30</v>
      </c>
      <c r="BJ6" s="6">
        <f t="shared" si="24"/>
        <v>30</v>
      </c>
      <c r="BK6" s="6">
        <f t="shared" si="25"/>
        <v>35</v>
      </c>
      <c r="BL6" s="6">
        <f t="shared" si="26"/>
        <v>99</v>
      </c>
      <c r="BM6" s="6">
        <f t="shared" si="27"/>
        <v>34</v>
      </c>
      <c r="BN6" s="6">
        <f t="shared" si="28"/>
        <v>40</v>
      </c>
      <c r="BO6" s="6">
        <f t="shared" si="29"/>
        <v>33</v>
      </c>
      <c r="BP6" s="6">
        <f t="shared" si="30"/>
        <v>37</v>
      </c>
      <c r="BQ6" s="6">
        <f t="shared" si="31"/>
        <v>35</v>
      </c>
      <c r="BR6" s="6">
        <f t="shared" si="32"/>
        <v>29</v>
      </c>
      <c r="BS6" s="6">
        <f t="shared" si="33"/>
        <v>32</v>
      </c>
      <c r="BT6" s="6">
        <f t="shared" si="34"/>
        <v>34</v>
      </c>
      <c r="BU6" s="6"/>
      <c r="BV6" s="6">
        <f t="shared" si="35"/>
        <v>32</v>
      </c>
      <c r="BW6" s="6"/>
      <c r="BX6" s="6">
        <f t="shared" si="36"/>
        <v>27</v>
      </c>
      <c r="BY6" s="6">
        <f t="shared" si="37"/>
        <v>29</v>
      </c>
      <c r="BZ6" s="6">
        <f t="shared" si="38"/>
        <v>29</v>
      </c>
      <c r="CA6" s="6">
        <f t="shared" si="39"/>
        <v>30</v>
      </c>
      <c r="CB6" s="6">
        <f t="shared" si="40"/>
        <v>30</v>
      </c>
      <c r="CC6" s="6">
        <f t="shared" si="41"/>
        <v>30</v>
      </c>
      <c r="CD6" s="6">
        <f t="shared" si="42"/>
        <v>31</v>
      </c>
      <c r="CE6" s="6">
        <f t="shared" si="43"/>
        <v>31</v>
      </c>
      <c r="CF6" s="6">
        <f t="shared" si="44"/>
        <v>32</v>
      </c>
      <c r="CG6" s="6">
        <f t="shared" si="45"/>
        <v>32</v>
      </c>
      <c r="CH6" s="6">
        <f t="shared" si="46"/>
        <v>32</v>
      </c>
      <c r="CI6" s="6">
        <f t="shared" si="47"/>
        <v>33</v>
      </c>
      <c r="CJ6" s="6">
        <f t="shared" si="48"/>
        <v>34</v>
      </c>
      <c r="CK6" s="6">
        <f t="shared" si="49"/>
        <v>34</v>
      </c>
      <c r="CL6" s="6">
        <f t="shared" si="50"/>
        <v>34</v>
      </c>
      <c r="CM6" s="6">
        <f t="shared" si="51"/>
        <v>34</v>
      </c>
      <c r="CN6" s="6">
        <f t="shared" si="52"/>
        <v>34</v>
      </c>
      <c r="CO6" s="6">
        <f t="shared" si="53"/>
        <v>34</v>
      </c>
      <c r="CP6" s="317">
        <f t="shared" si="54"/>
        <v>31.666666666666668</v>
      </c>
    </row>
    <row r="7" spans="1:94" s="13" customFormat="1" ht="16" customHeight="1">
      <c r="A7" s="57" t="s">
        <v>95</v>
      </c>
      <c r="B7" s="170" t="s">
        <v>141</v>
      </c>
      <c r="C7" s="102">
        <f t="shared" si="0"/>
        <v>32.111111111111114</v>
      </c>
      <c r="D7" s="103">
        <v>0</v>
      </c>
      <c r="E7" s="103">
        <v>0</v>
      </c>
      <c r="F7" s="103">
        <v>0</v>
      </c>
      <c r="G7" s="103">
        <v>0</v>
      </c>
      <c r="H7" s="103">
        <f>VLOOKUP($A7,'20-04'!$A$6:$L$29,3,FALSE)</f>
        <v>32</v>
      </c>
      <c r="I7" s="103">
        <f>IFERROR(VLOOKUP($A7,'27-04'!$A$6:$L$29,3,FALSE),0)</f>
        <v>0</v>
      </c>
      <c r="J7" s="103">
        <f>IFERROR(VLOOKUP($A7,'04-05'!$A$6:$L$29,3,FALSE),0)</f>
        <v>0</v>
      </c>
      <c r="K7" s="103">
        <f>IFERROR(VLOOKUP($A7,'11-05'!$A$6:$L$29,3,FALSE),0)</f>
        <v>37</v>
      </c>
      <c r="L7" s="103">
        <f>IFERROR(VLOOKUP($A7,'18-05'!$A$6:$L$29,3,FALSE),0)</f>
        <v>34</v>
      </c>
      <c r="M7" s="103">
        <f>IFERROR(VLOOKUP($A7,'25-05'!$A$6:$L$29,3,FALSE),0)</f>
        <v>0</v>
      </c>
      <c r="N7" s="103">
        <f>IFERROR(VLOOKUP($A7,'01-06'!$A$6:$L$29,3,FALSE),0)</f>
        <v>0</v>
      </c>
      <c r="O7" s="103">
        <f>IFERROR(VLOOKUP($A7,'08-06'!$A$6:$L$29,3,FALSE),0)</f>
        <v>0</v>
      </c>
      <c r="P7" s="103">
        <f>IFERROR(VLOOKUP($A7,'10-06'!$A$6:$L$29,3,FALSE),0)</f>
        <v>36</v>
      </c>
      <c r="Q7" s="103">
        <f>IFERROR(VLOOKUP($A7,'15-06'!$A$6:$L$29,3,FALSE),0)</f>
        <v>31</v>
      </c>
      <c r="R7" s="103">
        <f>IFERROR(VLOOKUP($A7,'22-06'!$A$6:$L$29,3,FALSE),0)</f>
        <v>34</v>
      </c>
      <c r="S7" s="103">
        <f>IFERROR(VLOOKUP($A7,'29-06'!$A$6:$L$29,3,FALSE),0)</f>
        <v>30</v>
      </c>
      <c r="T7" s="103">
        <f>IFERROR(VLOOKUP($A7,'06-07'!$A$6:$L$29,3,FALSE),0)</f>
        <v>29</v>
      </c>
      <c r="U7" s="103">
        <f>IFERROR(VLOOKUP($A7,'13-07'!$A$6:$L$29,3,FALSE),0)</f>
        <v>31</v>
      </c>
      <c r="V7" s="103">
        <f>IFERROR(VLOOKUP($A7,'20-07'!$A$6:$L$29,3,FALSE),0)</f>
        <v>29</v>
      </c>
      <c r="W7" s="103">
        <f>IFERROR(VLOOKUP($A7,'27-07'!$A$6:$L$29,3,FALSE),0)</f>
        <v>33</v>
      </c>
      <c r="X7" s="103">
        <f>IFERROR(VLOOKUP($A7,'03-08'!$A$6:$L$29,3,FALSE),0)</f>
        <v>0</v>
      </c>
      <c r="Y7" s="103">
        <f>IFERROR(VLOOKUP($A7,'10-08'!$A$6:$L$29,3,FALSE),0)</f>
        <v>0</v>
      </c>
      <c r="Z7" s="103">
        <f>IFERROR(VLOOKUP($A7,'17-08'!$A$6:$L$29,3,FALSE),0)</f>
        <v>0</v>
      </c>
      <c r="AA7" s="103">
        <f>IFERROR(VLOOKUP($A7,'24-08'!$A$6:$L$29,3,FALSE),0)</f>
        <v>0</v>
      </c>
      <c r="AB7" s="103">
        <f>IFERROR(VLOOKUP($A7,'26-08'!$A$6:$L$29,3,FALSE),0)</f>
        <v>36</v>
      </c>
      <c r="AC7" s="103">
        <f>IFERROR(VLOOKUP($A7,'31-08'!$A$6:$L$29,3,FALSE),0)</f>
        <v>0</v>
      </c>
      <c r="AD7" s="103">
        <f>IFERROR(VLOOKUP($A7,'27-08'!$A$6:$L$29,3,FALSE),0)</f>
        <v>32</v>
      </c>
      <c r="AE7" s="103">
        <f>IFERROR(VLOOKUP($A7,'07-09'!$A$6:$L$29,3,FALSE),0)</f>
        <v>35</v>
      </c>
      <c r="AF7" s="103">
        <f>IFERROR(VLOOKUP($A7,'14-09'!$A$6:$L$29,3,FALSE),0)</f>
        <v>28</v>
      </c>
      <c r="AG7" s="103">
        <f>IFERROR(VLOOKUP($A7,'21-09'!$A$6:$L$29,3,FALSE),0)</f>
        <v>42</v>
      </c>
      <c r="AH7" s="103">
        <f>IFERROR(VLOOKUP($A7,'28-09'!$A$6:$L$29,3,FALSE),0)</f>
        <v>32</v>
      </c>
      <c r="AI7" s="103">
        <f>IFERROR(VLOOKUP($A7,'05-10'!$A$6:$L$29,3,FALSE),0)</f>
        <v>26</v>
      </c>
      <c r="AJ7" s="103">
        <f>IFERROR(VLOOKUP($A7,'12-10'!$A$6:$L$29,3,FALSE),0)</f>
        <v>35</v>
      </c>
      <c r="AK7" s="103">
        <f>IFERROR(VLOOKUP($A7,'14-10'!$A$6:$L$29,3,FALSE),0)</f>
        <v>35</v>
      </c>
      <c r="AL7" s="15"/>
      <c r="AM7" s="6">
        <f t="shared" si="1"/>
        <v>99</v>
      </c>
      <c r="AN7" s="6">
        <f t="shared" si="2"/>
        <v>99</v>
      </c>
      <c r="AO7" s="6">
        <f t="shared" si="3"/>
        <v>99</v>
      </c>
      <c r="AP7" s="6">
        <f t="shared" si="4"/>
        <v>99</v>
      </c>
      <c r="AQ7" s="6">
        <f t="shared" si="5"/>
        <v>32</v>
      </c>
      <c r="AR7" s="6">
        <f t="shared" si="6"/>
        <v>99</v>
      </c>
      <c r="AS7" s="6">
        <f t="shared" si="7"/>
        <v>99</v>
      </c>
      <c r="AT7" s="6">
        <f t="shared" si="8"/>
        <v>37</v>
      </c>
      <c r="AU7" s="6">
        <f t="shared" si="9"/>
        <v>34</v>
      </c>
      <c r="AV7" s="6">
        <f t="shared" si="10"/>
        <v>99</v>
      </c>
      <c r="AW7" s="6">
        <f t="shared" si="11"/>
        <v>99</v>
      </c>
      <c r="AX7" s="6">
        <f t="shared" si="12"/>
        <v>99</v>
      </c>
      <c r="AY7" s="6">
        <f t="shared" si="13"/>
        <v>36</v>
      </c>
      <c r="AZ7" s="6">
        <f t="shared" si="14"/>
        <v>31</v>
      </c>
      <c r="BA7" s="6">
        <f t="shared" si="15"/>
        <v>34</v>
      </c>
      <c r="BB7" s="6">
        <f t="shared" si="16"/>
        <v>30</v>
      </c>
      <c r="BC7" s="6">
        <f t="shared" si="17"/>
        <v>29</v>
      </c>
      <c r="BD7" s="6">
        <f t="shared" si="18"/>
        <v>31</v>
      </c>
      <c r="BE7" s="6">
        <f t="shared" si="19"/>
        <v>29</v>
      </c>
      <c r="BF7" s="6">
        <f t="shared" si="20"/>
        <v>33</v>
      </c>
      <c r="BG7" s="6">
        <f t="shared" si="21"/>
        <v>99</v>
      </c>
      <c r="BH7" s="6">
        <f t="shared" si="22"/>
        <v>99</v>
      </c>
      <c r="BI7" s="6">
        <f t="shared" si="23"/>
        <v>99</v>
      </c>
      <c r="BJ7" s="6">
        <f t="shared" si="24"/>
        <v>99</v>
      </c>
      <c r="BK7" s="6">
        <f t="shared" si="25"/>
        <v>36</v>
      </c>
      <c r="BL7" s="6">
        <f t="shared" si="26"/>
        <v>99</v>
      </c>
      <c r="BM7" s="6">
        <f t="shared" si="27"/>
        <v>32</v>
      </c>
      <c r="BN7" s="6">
        <f t="shared" si="28"/>
        <v>35</v>
      </c>
      <c r="BO7" s="6">
        <f t="shared" si="29"/>
        <v>28</v>
      </c>
      <c r="BP7" s="6">
        <f t="shared" si="30"/>
        <v>42</v>
      </c>
      <c r="BQ7" s="6">
        <f t="shared" si="31"/>
        <v>32</v>
      </c>
      <c r="BR7" s="6">
        <f t="shared" si="32"/>
        <v>26</v>
      </c>
      <c r="BS7" s="6">
        <f t="shared" si="33"/>
        <v>35</v>
      </c>
      <c r="BT7" s="6">
        <f t="shared" si="34"/>
        <v>35</v>
      </c>
      <c r="BU7" s="6"/>
      <c r="BV7" s="6">
        <f t="shared" si="35"/>
        <v>20</v>
      </c>
      <c r="BW7" s="6"/>
      <c r="BX7" s="6">
        <f t="shared" si="36"/>
        <v>26</v>
      </c>
      <c r="BY7" s="6">
        <f t="shared" si="37"/>
        <v>28</v>
      </c>
      <c r="BZ7" s="6">
        <f t="shared" si="38"/>
        <v>29</v>
      </c>
      <c r="CA7" s="6">
        <f t="shared" si="39"/>
        <v>29</v>
      </c>
      <c r="CB7" s="6">
        <f t="shared" si="40"/>
        <v>30</v>
      </c>
      <c r="CC7" s="6">
        <f t="shared" si="41"/>
        <v>31</v>
      </c>
      <c r="CD7" s="6">
        <f t="shared" si="42"/>
        <v>31</v>
      </c>
      <c r="CE7" s="6">
        <f t="shared" si="43"/>
        <v>32</v>
      </c>
      <c r="CF7" s="6">
        <f t="shared" si="44"/>
        <v>32</v>
      </c>
      <c r="CG7" s="6">
        <f t="shared" si="45"/>
        <v>32</v>
      </c>
      <c r="CH7" s="6">
        <f t="shared" si="46"/>
        <v>33</v>
      </c>
      <c r="CI7" s="6">
        <f t="shared" si="47"/>
        <v>34</v>
      </c>
      <c r="CJ7" s="6">
        <f t="shared" si="48"/>
        <v>34</v>
      </c>
      <c r="CK7" s="6">
        <f t="shared" si="49"/>
        <v>35</v>
      </c>
      <c r="CL7" s="6">
        <f t="shared" si="50"/>
        <v>35</v>
      </c>
      <c r="CM7" s="6">
        <f t="shared" si="51"/>
        <v>35</v>
      </c>
      <c r="CN7" s="6">
        <f t="shared" si="52"/>
        <v>36</v>
      </c>
      <c r="CO7" s="6">
        <f t="shared" si="53"/>
        <v>36</v>
      </c>
      <c r="CP7" s="317">
        <f t="shared" si="54"/>
        <v>32.111111111111114</v>
      </c>
    </row>
    <row r="8" spans="1:94" s="13" customFormat="1" ht="16" customHeight="1">
      <c r="A8" s="57" t="s">
        <v>82</v>
      </c>
      <c r="B8" s="170" t="s">
        <v>125</v>
      </c>
      <c r="C8" s="102">
        <f t="shared" si="0"/>
        <v>32.388888888888886</v>
      </c>
      <c r="D8" s="103">
        <f>VLOOKUP($A8,'26-03'!$A$6:$L$29,3,FALSE)</f>
        <v>36</v>
      </c>
      <c r="E8" s="103">
        <f>VLOOKUP($A8,'30-03'!$A$6:$L$29,3,FALSE)</f>
        <v>29</v>
      </c>
      <c r="F8" s="103">
        <f>VLOOKUP($A8,'06-04'!$A$6:$L$29,3,FALSE)</f>
        <v>35</v>
      </c>
      <c r="G8" s="103">
        <f>VLOOKUP($A8,'13-04'!$A$6:$L$29,3,FALSE)</f>
        <v>38</v>
      </c>
      <c r="H8" s="103">
        <f>VLOOKUP($A8,'20-04'!$A$6:$L$29,3,FALSE)</f>
        <v>38</v>
      </c>
      <c r="I8" s="103">
        <f>IFERROR(VLOOKUP($A8,'27-04'!$A$6:$L$29,3,FALSE),0)</f>
        <v>39</v>
      </c>
      <c r="J8" s="103">
        <f>IFERROR(VLOOKUP($A8,'04-05'!$A$6:$L$29,3,FALSE),0)</f>
        <v>34</v>
      </c>
      <c r="K8" s="103">
        <f>IFERROR(VLOOKUP($A8,'11-05'!$A$6:$L$29,3,FALSE),0)</f>
        <v>0</v>
      </c>
      <c r="L8" s="103">
        <f>IFERROR(VLOOKUP($A8,'18-05'!$A$6:$L$29,3,FALSE),0)</f>
        <v>30</v>
      </c>
      <c r="M8" s="103">
        <f>IFERROR(VLOOKUP($A8,'25-05'!$A$6:$L$29,3,FALSE),0)</f>
        <v>35</v>
      </c>
      <c r="N8" s="103">
        <f>IFERROR(VLOOKUP($A8,'01-06'!$A$6:$L$29,3,FALSE),0)</f>
        <v>39</v>
      </c>
      <c r="O8" s="103">
        <f>IFERROR(VLOOKUP($A8,'08-06'!$A$6:$L$29,3,FALSE),0)</f>
        <v>37</v>
      </c>
      <c r="P8" s="103">
        <f>IFERROR(VLOOKUP($A8,'10-06'!$A$6:$L$29,3,FALSE),0)</f>
        <v>41</v>
      </c>
      <c r="Q8" s="103">
        <f>IFERROR(VLOOKUP($A8,'15-06'!$A$6:$L$29,3,FALSE),0)</f>
        <v>32</v>
      </c>
      <c r="R8" s="103">
        <f>IFERROR(VLOOKUP($A8,'22-06'!$A$6:$L$29,3,FALSE),0)</f>
        <v>28</v>
      </c>
      <c r="S8" s="103">
        <f>IFERROR(VLOOKUP($A8,'29-06'!$A$6:$L$29,3,FALSE),0)</f>
        <v>31</v>
      </c>
      <c r="T8" s="103">
        <f>IFERROR(VLOOKUP($A8,'06-07'!$A$6:$L$29,3,FALSE),0)</f>
        <v>33</v>
      </c>
      <c r="U8" s="103">
        <f>IFERROR(VLOOKUP($A8,'13-07'!$A$6:$L$29,3,FALSE),0)</f>
        <v>31</v>
      </c>
      <c r="V8" s="103">
        <f>IFERROR(VLOOKUP($A8,'20-07'!$A$6:$L$29,3,FALSE),0)</f>
        <v>0</v>
      </c>
      <c r="W8" s="103">
        <f>IFERROR(VLOOKUP($A8,'27-07'!$A$6:$L$29,3,FALSE),0)</f>
        <v>0</v>
      </c>
      <c r="X8" s="103">
        <f>IFERROR(VLOOKUP($A8,'03-08'!$A$6:$L$29,3,FALSE),0)</f>
        <v>0</v>
      </c>
      <c r="Y8" s="103">
        <f>IFERROR(VLOOKUP($A8,'10-08'!$A$6:$L$29,3,FALSE),0)</f>
        <v>38</v>
      </c>
      <c r="Z8" s="103">
        <f>IFERROR(VLOOKUP($A8,'17-08'!$A$6:$L$29,3,FALSE),0)</f>
        <v>0</v>
      </c>
      <c r="AA8" s="103">
        <f>IFERROR(VLOOKUP($A8,'24-08'!$A$6:$L$29,3,FALSE),0)</f>
        <v>32</v>
      </c>
      <c r="AB8" s="103">
        <f>IFERROR(VLOOKUP($A8,'26-08'!$A$6:$L$29,3,FALSE),0)</f>
        <v>34</v>
      </c>
      <c r="AC8" s="103">
        <f>IFERROR(VLOOKUP($A8,'31-08'!$A$6:$L$29,3,FALSE),0)</f>
        <v>0</v>
      </c>
      <c r="AD8" s="103">
        <f>IFERROR(VLOOKUP($A8,'27-08'!$A$6:$L$29,3,FALSE),0)</f>
        <v>27</v>
      </c>
      <c r="AE8" s="103">
        <f>IFERROR(VLOOKUP($A8,'07-09'!$A$6:$L$29,3,FALSE),0)</f>
        <v>0</v>
      </c>
      <c r="AF8" s="103">
        <f>IFERROR(VLOOKUP($A8,'14-09'!$A$6:$L$29,3,FALSE),0)</f>
        <v>33</v>
      </c>
      <c r="AG8" s="103">
        <f>IFERROR(VLOOKUP($A8,'21-09'!$A$6:$L$29,3,FALSE),0)</f>
        <v>35</v>
      </c>
      <c r="AH8" s="103">
        <f>IFERROR(VLOOKUP($A8,'28-09'!$A$6:$L$29,3,FALSE),0)</f>
        <v>35</v>
      </c>
      <c r="AI8" s="103">
        <f>IFERROR(VLOOKUP($A8,'05-10'!$A$6:$L$29,3,FALSE),0)</f>
        <v>37</v>
      </c>
      <c r="AJ8" s="103">
        <f>IFERROR(VLOOKUP($A8,'12-10'!$A$6:$L$29,3,FALSE),0)</f>
        <v>33</v>
      </c>
      <c r="AK8" s="103">
        <f>IFERROR(VLOOKUP($A8,'14-10'!$A$6:$L$29,3,FALSE),0)</f>
        <v>36</v>
      </c>
      <c r="AL8" s="15"/>
      <c r="AM8" s="6">
        <f t="shared" si="1"/>
        <v>36</v>
      </c>
      <c r="AN8" s="6">
        <f t="shared" si="2"/>
        <v>29</v>
      </c>
      <c r="AO8" s="6">
        <f t="shared" si="3"/>
        <v>35</v>
      </c>
      <c r="AP8" s="6">
        <f t="shared" si="4"/>
        <v>38</v>
      </c>
      <c r="AQ8" s="6">
        <f t="shared" si="5"/>
        <v>38</v>
      </c>
      <c r="AR8" s="6">
        <f t="shared" si="6"/>
        <v>39</v>
      </c>
      <c r="AS8" s="6">
        <f t="shared" si="7"/>
        <v>34</v>
      </c>
      <c r="AT8" s="6">
        <f t="shared" si="8"/>
        <v>99</v>
      </c>
      <c r="AU8" s="6">
        <f t="shared" si="9"/>
        <v>30</v>
      </c>
      <c r="AV8" s="6">
        <f t="shared" si="10"/>
        <v>35</v>
      </c>
      <c r="AW8" s="6">
        <f t="shared" si="11"/>
        <v>39</v>
      </c>
      <c r="AX8" s="6">
        <f t="shared" si="12"/>
        <v>37</v>
      </c>
      <c r="AY8" s="6">
        <f t="shared" si="13"/>
        <v>41</v>
      </c>
      <c r="AZ8" s="6">
        <f t="shared" si="14"/>
        <v>32</v>
      </c>
      <c r="BA8" s="6">
        <f t="shared" si="15"/>
        <v>28</v>
      </c>
      <c r="BB8" s="6">
        <f t="shared" si="16"/>
        <v>31</v>
      </c>
      <c r="BC8" s="6">
        <f t="shared" si="17"/>
        <v>33</v>
      </c>
      <c r="BD8" s="6">
        <f t="shared" si="18"/>
        <v>31</v>
      </c>
      <c r="BE8" s="6">
        <f t="shared" si="19"/>
        <v>99</v>
      </c>
      <c r="BF8" s="6">
        <f t="shared" si="20"/>
        <v>99</v>
      </c>
      <c r="BG8" s="6">
        <f t="shared" si="21"/>
        <v>99</v>
      </c>
      <c r="BH8" s="6">
        <f t="shared" si="22"/>
        <v>38</v>
      </c>
      <c r="BI8" s="6">
        <f t="shared" si="23"/>
        <v>99</v>
      </c>
      <c r="BJ8" s="6">
        <f t="shared" si="24"/>
        <v>32</v>
      </c>
      <c r="BK8" s="6">
        <f t="shared" si="25"/>
        <v>34</v>
      </c>
      <c r="BL8" s="6">
        <f t="shared" si="26"/>
        <v>99</v>
      </c>
      <c r="BM8" s="6">
        <f t="shared" si="27"/>
        <v>27</v>
      </c>
      <c r="BN8" s="6">
        <f t="shared" si="28"/>
        <v>99</v>
      </c>
      <c r="BO8" s="6">
        <f t="shared" si="29"/>
        <v>33</v>
      </c>
      <c r="BP8" s="6">
        <f t="shared" si="30"/>
        <v>35</v>
      </c>
      <c r="BQ8" s="6">
        <f t="shared" si="31"/>
        <v>35</v>
      </c>
      <c r="BR8" s="6">
        <f t="shared" si="32"/>
        <v>37</v>
      </c>
      <c r="BS8" s="6">
        <f t="shared" si="33"/>
        <v>33</v>
      </c>
      <c r="BT8" s="6">
        <f t="shared" si="34"/>
        <v>36</v>
      </c>
      <c r="BU8" s="6"/>
      <c r="BV8" s="6">
        <f t="shared" si="35"/>
        <v>27</v>
      </c>
      <c r="BW8" s="6"/>
      <c r="BX8" s="6">
        <f t="shared" si="36"/>
        <v>27</v>
      </c>
      <c r="BY8" s="6">
        <f t="shared" si="37"/>
        <v>28</v>
      </c>
      <c r="BZ8" s="6">
        <f t="shared" si="38"/>
        <v>29</v>
      </c>
      <c r="CA8" s="6">
        <f t="shared" si="39"/>
        <v>30</v>
      </c>
      <c r="CB8" s="6">
        <f t="shared" si="40"/>
        <v>31</v>
      </c>
      <c r="CC8" s="6">
        <f t="shared" si="41"/>
        <v>31</v>
      </c>
      <c r="CD8" s="6">
        <f t="shared" si="42"/>
        <v>32</v>
      </c>
      <c r="CE8" s="6">
        <f t="shared" si="43"/>
        <v>32</v>
      </c>
      <c r="CF8" s="6">
        <f t="shared" si="44"/>
        <v>33</v>
      </c>
      <c r="CG8" s="6">
        <f t="shared" si="45"/>
        <v>33</v>
      </c>
      <c r="CH8" s="6">
        <f t="shared" si="46"/>
        <v>33</v>
      </c>
      <c r="CI8" s="6">
        <f t="shared" si="47"/>
        <v>34</v>
      </c>
      <c r="CJ8" s="6">
        <f t="shared" si="48"/>
        <v>34</v>
      </c>
      <c r="CK8" s="6">
        <f t="shared" si="49"/>
        <v>35</v>
      </c>
      <c r="CL8" s="6">
        <f t="shared" si="50"/>
        <v>35</v>
      </c>
      <c r="CM8" s="6">
        <f t="shared" si="51"/>
        <v>35</v>
      </c>
      <c r="CN8" s="6">
        <f t="shared" si="52"/>
        <v>35</v>
      </c>
      <c r="CO8" s="6">
        <f t="shared" si="53"/>
        <v>36</v>
      </c>
      <c r="CP8" s="317">
        <f t="shared" si="54"/>
        <v>32.388888888888886</v>
      </c>
    </row>
    <row r="9" spans="1:94" ht="16" customHeight="1">
      <c r="A9" s="57" t="s">
        <v>85</v>
      </c>
      <c r="B9" s="170" t="s">
        <v>136</v>
      </c>
      <c r="C9" s="102">
        <f t="shared" si="0"/>
        <v>32.722222222222221</v>
      </c>
      <c r="D9" s="103">
        <f>VLOOKUP($A9,'26-03'!$A$6:$L$29,3,FALSE)</f>
        <v>37</v>
      </c>
      <c r="E9" s="103">
        <v>0</v>
      </c>
      <c r="F9" s="103">
        <v>0</v>
      </c>
      <c r="G9" s="103">
        <f>VLOOKUP($A9,'13-04'!$A$6:$L$29,3,FALSE)</f>
        <v>37</v>
      </c>
      <c r="H9" s="103">
        <f>VLOOKUP($A9,'20-04'!$A$6:$L$29,3,FALSE)</f>
        <v>36</v>
      </c>
      <c r="I9" s="103">
        <f>IFERROR(VLOOKUP($A9,'27-04'!$A$6:$L$29,3,FALSE),0)</f>
        <v>36</v>
      </c>
      <c r="J9" s="103">
        <f>IFERROR(VLOOKUP($A9,'04-05'!$A$6:$L$29,3,FALSE),0)</f>
        <v>36</v>
      </c>
      <c r="K9" s="103">
        <f>IFERROR(VLOOKUP($A9,'11-05'!$A$6:$L$29,3,FALSE),0)</f>
        <v>31</v>
      </c>
      <c r="L9" s="103">
        <f>IFERROR(VLOOKUP($A9,'18-05'!$A$6:$L$29,3,FALSE),0)</f>
        <v>30</v>
      </c>
      <c r="M9" s="103">
        <f>IFERROR(VLOOKUP($A9,'25-05'!$A$6:$L$29,3,FALSE),0)</f>
        <v>0</v>
      </c>
      <c r="N9" s="103">
        <f>IFERROR(VLOOKUP($A9,'01-06'!$A$6:$L$29,3,FALSE),0)</f>
        <v>36</v>
      </c>
      <c r="O9" s="103">
        <f>IFERROR(VLOOKUP($A9,'08-06'!$A$6:$L$29,3,FALSE),0)</f>
        <v>33</v>
      </c>
      <c r="P9" s="103">
        <f>IFERROR(VLOOKUP($A9,'10-06'!$A$6:$L$29,3,FALSE),0)</f>
        <v>0</v>
      </c>
      <c r="Q9" s="103">
        <f>IFERROR(VLOOKUP($A9,'15-06'!$A$6:$L$29,3,FALSE),0)</f>
        <v>34</v>
      </c>
      <c r="R9" s="103">
        <f>IFERROR(VLOOKUP($A9,'22-06'!$A$6:$L$29,3,FALSE),0)</f>
        <v>36</v>
      </c>
      <c r="S9" s="103">
        <f>IFERROR(VLOOKUP($A9,'29-06'!$A$6:$L$29,3,FALSE),0)</f>
        <v>30</v>
      </c>
      <c r="T9" s="103">
        <f>IFERROR(VLOOKUP($A9,'06-07'!$A$6:$L$29,3,FALSE),0)</f>
        <v>0</v>
      </c>
      <c r="U9" s="103">
        <f>IFERROR(VLOOKUP($A9,'13-07'!$A$6:$L$29,3,FALSE),0)</f>
        <v>34</v>
      </c>
      <c r="V9" s="103">
        <f>IFERROR(VLOOKUP($A9,'20-07'!$A$6:$L$29,3,FALSE),0)</f>
        <v>0</v>
      </c>
      <c r="W9" s="103">
        <f>IFERROR(VLOOKUP($A9,'27-07'!$A$6:$L$29,3,FALSE),0)</f>
        <v>0</v>
      </c>
      <c r="X9" s="103">
        <f>IFERROR(VLOOKUP($A9,'03-08'!$A$6:$L$29,3,FALSE),0)</f>
        <v>33</v>
      </c>
      <c r="Y9" s="103">
        <f>IFERROR(VLOOKUP($A9,'10-08'!$A$6:$L$29,3,FALSE),0)</f>
        <v>32</v>
      </c>
      <c r="Z9" s="103">
        <f>IFERROR(VLOOKUP($A9,'17-08'!$A$6:$L$29,3,FALSE),0)</f>
        <v>31</v>
      </c>
      <c r="AA9" s="103">
        <f>IFERROR(VLOOKUP($A9,'24-08'!$A$6:$L$29,3,FALSE),0)</f>
        <v>28</v>
      </c>
      <c r="AB9" s="103">
        <f>IFERROR(VLOOKUP($A9,'26-08'!$A$6:$L$29,3,FALSE),0)</f>
        <v>40</v>
      </c>
      <c r="AC9" s="103">
        <f>IFERROR(VLOOKUP($A9,'31-08'!$A$6:$L$29,3,FALSE),0)</f>
        <v>0</v>
      </c>
      <c r="AD9" s="103">
        <f>IFERROR(VLOOKUP($A9,'27-08'!$A$6:$L$29,3,FALSE),0)</f>
        <v>35</v>
      </c>
      <c r="AE9" s="103">
        <f>IFERROR(VLOOKUP($A9,'07-09'!$A$6:$L$29,3,FALSE),0)</f>
        <v>0</v>
      </c>
      <c r="AF9" s="103">
        <f>IFERROR(VLOOKUP($A9,'14-09'!$A$6:$L$29,3,FALSE),0)</f>
        <v>0</v>
      </c>
      <c r="AG9" s="103">
        <f>IFERROR(VLOOKUP($A9,'21-09'!$A$6:$L$29,3,FALSE),0)</f>
        <v>37</v>
      </c>
      <c r="AH9" s="103">
        <f>IFERROR(VLOOKUP($A9,'28-09'!$A$6:$L$29,3,FALSE),0)</f>
        <v>33</v>
      </c>
      <c r="AI9" s="103">
        <f>IFERROR(VLOOKUP($A9,'05-10'!$A$6:$L$29,3,FALSE),0)</f>
        <v>33</v>
      </c>
      <c r="AJ9" s="103">
        <f>IFERROR(VLOOKUP($A9,'12-10'!$A$6:$L$29,3,FALSE),0)</f>
        <v>30</v>
      </c>
      <c r="AK9" s="103">
        <f>IFERROR(VLOOKUP($A9,'14-10'!$A$6:$L$29,3,FALSE),0)</f>
        <v>34</v>
      </c>
      <c r="AL9" s="15"/>
      <c r="AM9" s="6">
        <f t="shared" si="1"/>
        <v>37</v>
      </c>
      <c r="AN9" s="6">
        <f t="shared" si="2"/>
        <v>99</v>
      </c>
      <c r="AO9" s="6">
        <f t="shared" si="3"/>
        <v>99</v>
      </c>
      <c r="AP9" s="6">
        <f t="shared" si="4"/>
        <v>37</v>
      </c>
      <c r="AQ9" s="6">
        <f t="shared" si="5"/>
        <v>36</v>
      </c>
      <c r="AR9" s="6">
        <f t="shared" si="6"/>
        <v>36</v>
      </c>
      <c r="AS9" s="6">
        <f t="shared" si="7"/>
        <v>36</v>
      </c>
      <c r="AT9" s="6">
        <f t="shared" si="8"/>
        <v>31</v>
      </c>
      <c r="AU9" s="6">
        <f t="shared" si="9"/>
        <v>30</v>
      </c>
      <c r="AV9" s="6">
        <f t="shared" si="10"/>
        <v>99</v>
      </c>
      <c r="AW9" s="6">
        <f t="shared" si="11"/>
        <v>36</v>
      </c>
      <c r="AX9" s="6">
        <f t="shared" si="12"/>
        <v>33</v>
      </c>
      <c r="AY9" s="6">
        <f t="shared" si="13"/>
        <v>99</v>
      </c>
      <c r="AZ9" s="6">
        <f t="shared" si="14"/>
        <v>34</v>
      </c>
      <c r="BA9" s="6">
        <f t="shared" si="15"/>
        <v>36</v>
      </c>
      <c r="BB9" s="6">
        <f t="shared" si="16"/>
        <v>30</v>
      </c>
      <c r="BC9" s="6">
        <f t="shared" si="17"/>
        <v>99</v>
      </c>
      <c r="BD9" s="6">
        <f t="shared" si="18"/>
        <v>34</v>
      </c>
      <c r="BE9" s="6">
        <f t="shared" si="19"/>
        <v>99</v>
      </c>
      <c r="BF9" s="6">
        <f t="shared" si="20"/>
        <v>99</v>
      </c>
      <c r="BG9" s="6">
        <f t="shared" si="21"/>
        <v>33</v>
      </c>
      <c r="BH9" s="6">
        <f t="shared" si="22"/>
        <v>32</v>
      </c>
      <c r="BI9" s="6">
        <f t="shared" si="23"/>
        <v>31</v>
      </c>
      <c r="BJ9" s="6">
        <f t="shared" si="24"/>
        <v>28</v>
      </c>
      <c r="BK9" s="6">
        <f t="shared" si="25"/>
        <v>40</v>
      </c>
      <c r="BL9" s="6">
        <f t="shared" si="26"/>
        <v>99</v>
      </c>
      <c r="BM9" s="6">
        <f t="shared" si="27"/>
        <v>35</v>
      </c>
      <c r="BN9" s="6">
        <f t="shared" si="28"/>
        <v>99</v>
      </c>
      <c r="BO9" s="6">
        <f t="shared" si="29"/>
        <v>99</v>
      </c>
      <c r="BP9" s="6">
        <f t="shared" si="30"/>
        <v>37</v>
      </c>
      <c r="BQ9" s="6">
        <f t="shared" si="31"/>
        <v>33</v>
      </c>
      <c r="BR9" s="6">
        <f t="shared" si="32"/>
        <v>33</v>
      </c>
      <c r="BS9" s="6">
        <f t="shared" si="33"/>
        <v>30</v>
      </c>
      <c r="BT9" s="6">
        <f t="shared" si="34"/>
        <v>34</v>
      </c>
      <c r="BV9" s="6">
        <f t="shared" si="35"/>
        <v>24</v>
      </c>
      <c r="BX9" s="6">
        <f t="shared" si="36"/>
        <v>28</v>
      </c>
      <c r="BY9" s="6">
        <f t="shared" si="37"/>
        <v>30</v>
      </c>
      <c r="BZ9" s="6">
        <f t="shared" si="38"/>
        <v>30</v>
      </c>
      <c r="CA9" s="6">
        <f t="shared" si="39"/>
        <v>30</v>
      </c>
      <c r="CB9" s="6">
        <f t="shared" si="40"/>
        <v>31</v>
      </c>
      <c r="CC9" s="6">
        <f t="shared" si="41"/>
        <v>31</v>
      </c>
      <c r="CD9" s="6">
        <f t="shared" si="42"/>
        <v>32</v>
      </c>
      <c r="CE9" s="6">
        <f t="shared" si="43"/>
        <v>33</v>
      </c>
      <c r="CF9" s="6">
        <f t="shared" si="44"/>
        <v>33</v>
      </c>
      <c r="CG9" s="6">
        <f t="shared" si="45"/>
        <v>33</v>
      </c>
      <c r="CH9" s="6">
        <f t="shared" si="46"/>
        <v>33</v>
      </c>
      <c r="CI9" s="6">
        <f t="shared" si="47"/>
        <v>34</v>
      </c>
      <c r="CJ9" s="6">
        <f t="shared" si="48"/>
        <v>34</v>
      </c>
      <c r="CK9" s="6">
        <f t="shared" si="49"/>
        <v>34</v>
      </c>
      <c r="CL9" s="6">
        <f t="shared" si="50"/>
        <v>35</v>
      </c>
      <c r="CM9" s="6">
        <f t="shared" si="51"/>
        <v>36</v>
      </c>
      <c r="CN9" s="6">
        <f t="shared" si="52"/>
        <v>36</v>
      </c>
      <c r="CO9" s="6">
        <f t="shared" si="53"/>
        <v>36</v>
      </c>
      <c r="CP9" s="317">
        <f t="shared" si="54"/>
        <v>32.722222222222221</v>
      </c>
    </row>
    <row r="10" spans="1:94" ht="16" customHeight="1">
      <c r="A10" s="57" t="s">
        <v>84</v>
      </c>
      <c r="B10" s="170" t="s">
        <v>132</v>
      </c>
      <c r="C10" s="102">
        <f t="shared" si="0"/>
        <v>33.611111111111114</v>
      </c>
      <c r="D10" s="103">
        <f>VLOOKUP($A10,'26-03'!$A$6:$L$29,3,FALSE)</f>
        <v>37</v>
      </c>
      <c r="E10" s="103">
        <f>VLOOKUP($A10,'30-03'!$A$6:$L$29,3,FALSE)</f>
        <v>25</v>
      </c>
      <c r="F10" s="103">
        <v>0</v>
      </c>
      <c r="G10" s="103">
        <v>0</v>
      </c>
      <c r="H10" s="103">
        <f>VLOOKUP($A10,'20-04'!$A$6:$L$29,3,FALSE)</f>
        <v>39</v>
      </c>
      <c r="I10" s="103">
        <f>IFERROR(VLOOKUP($A10,'27-04'!$A$6:$L$29,3,FALSE),0)</f>
        <v>0</v>
      </c>
      <c r="J10" s="103">
        <f>IFERROR(VLOOKUP($A10,'04-05'!$A$6:$L$29,3,FALSE),0)</f>
        <v>35</v>
      </c>
      <c r="K10" s="103">
        <f>IFERROR(VLOOKUP($A10,'11-05'!$A$6:$L$29,3,FALSE),0)</f>
        <v>35</v>
      </c>
      <c r="L10" s="103">
        <f>IFERROR(VLOOKUP($A10,'18-05'!$A$6:$L$29,3,FALSE),0)</f>
        <v>34</v>
      </c>
      <c r="M10" s="103">
        <f>IFERROR(VLOOKUP($A10,'25-05'!$A$6:$L$29,3,FALSE),0)</f>
        <v>37</v>
      </c>
      <c r="N10" s="103">
        <f>IFERROR(VLOOKUP($A10,'01-06'!$A$6:$L$29,3,FALSE),0)</f>
        <v>40</v>
      </c>
      <c r="O10" s="103">
        <f>IFERROR(VLOOKUP($A10,'08-06'!$A$6:$L$29,3,FALSE),0)</f>
        <v>37</v>
      </c>
      <c r="P10" s="103">
        <f>IFERROR(VLOOKUP($A10,'10-06'!$A$6:$L$29,3,FALSE),0)</f>
        <v>39</v>
      </c>
      <c r="Q10" s="103">
        <f>IFERROR(VLOOKUP($A10,'15-06'!$A$6:$L$29,3,FALSE),0)</f>
        <v>0</v>
      </c>
      <c r="R10" s="103">
        <f>IFERROR(VLOOKUP($A10,'22-06'!$A$6:$L$29,3,FALSE),0)</f>
        <v>0</v>
      </c>
      <c r="S10" s="103">
        <f>IFERROR(VLOOKUP($A10,'29-06'!$A$6:$L$29,3,FALSE),0)</f>
        <v>0</v>
      </c>
      <c r="T10" s="103">
        <f>IFERROR(VLOOKUP($A10,'06-07'!$A$6:$L$29,3,FALSE),0)</f>
        <v>0</v>
      </c>
      <c r="U10" s="103">
        <f>IFERROR(VLOOKUP($A10,'13-07'!$A$6:$L$29,3,FALSE),0)</f>
        <v>35</v>
      </c>
      <c r="V10" s="103">
        <f>IFERROR(VLOOKUP($A10,'20-07'!$A$6:$L$29,3,FALSE),0)</f>
        <v>30</v>
      </c>
      <c r="W10" s="103">
        <f>IFERROR(VLOOKUP($A10,'27-07'!$A$6:$L$29,3,FALSE),0)</f>
        <v>0</v>
      </c>
      <c r="X10" s="103">
        <f>IFERROR(VLOOKUP($A10,'03-08'!$A$6:$L$29,3,FALSE),0)</f>
        <v>37</v>
      </c>
      <c r="Y10" s="103">
        <f>IFERROR(VLOOKUP($A10,'10-08'!$A$6:$L$29,3,FALSE),0)</f>
        <v>42</v>
      </c>
      <c r="Z10" s="103">
        <f>IFERROR(VLOOKUP($A10,'17-08'!$A$6:$L$29,3,FALSE),0)</f>
        <v>33</v>
      </c>
      <c r="AA10" s="103">
        <f>IFERROR(VLOOKUP($A10,'24-08'!$A$6:$L$29,3,FALSE),0)</f>
        <v>35</v>
      </c>
      <c r="AB10" s="103">
        <f>IFERROR(VLOOKUP($A10,'26-08'!$A$6:$L$29,3,FALSE),0)</f>
        <v>0</v>
      </c>
      <c r="AC10" s="103">
        <f>IFERROR(VLOOKUP($A10,'31-08'!$A$6:$L$29,3,FALSE),0)</f>
        <v>0</v>
      </c>
      <c r="AD10" s="103">
        <f>IFERROR(VLOOKUP($A10,'27-08'!$A$6:$L$29,3,FALSE),0)</f>
        <v>0</v>
      </c>
      <c r="AE10" s="103">
        <f>IFERROR(VLOOKUP($A10,'07-09'!$A$6:$L$29,3,FALSE),0)</f>
        <v>32</v>
      </c>
      <c r="AF10" s="103">
        <f>IFERROR(VLOOKUP($A10,'14-09'!$A$6:$L$29,3,FALSE),0)</f>
        <v>28</v>
      </c>
      <c r="AG10" s="103">
        <f>IFERROR(VLOOKUP($A10,'21-09'!$A$6:$L$29,3,FALSE),0)</f>
        <v>35</v>
      </c>
      <c r="AH10" s="103">
        <f>IFERROR(VLOOKUP($A10,'28-09'!$A$6:$L$29,3,FALSE),0)</f>
        <v>33</v>
      </c>
      <c r="AI10" s="103">
        <f>IFERROR(VLOOKUP($A10,'05-10'!$A$6:$L$29,3,FALSE),0)</f>
        <v>37</v>
      </c>
      <c r="AJ10" s="103">
        <f>IFERROR(VLOOKUP($A10,'12-10'!$A$6:$L$29,3,FALSE),0)</f>
        <v>36</v>
      </c>
      <c r="AK10" s="103">
        <f>IFERROR(VLOOKUP($A10,'14-10'!$A$6:$L$29,3,FALSE),0)</f>
        <v>31</v>
      </c>
      <c r="AL10" s="15"/>
      <c r="AM10" s="6">
        <f t="shared" si="1"/>
        <v>37</v>
      </c>
      <c r="AN10" s="6">
        <f t="shared" si="2"/>
        <v>25</v>
      </c>
      <c r="AO10" s="6">
        <f t="shared" si="3"/>
        <v>99</v>
      </c>
      <c r="AP10" s="6">
        <f t="shared" si="4"/>
        <v>99</v>
      </c>
      <c r="AQ10" s="6">
        <f t="shared" si="5"/>
        <v>39</v>
      </c>
      <c r="AR10" s="6">
        <f t="shared" si="6"/>
        <v>99</v>
      </c>
      <c r="AS10" s="6">
        <f t="shared" si="7"/>
        <v>35</v>
      </c>
      <c r="AT10" s="6">
        <f t="shared" si="8"/>
        <v>35</v>
      </c>
      <c r="AU10" s="6">
        <f t="shared" si="9"/>
        <v>34</v>
      </c>
      <c r="AV10" s="6">
        <f t="shared" si="10"/>
        <v>37</v>
      </c>
      <c r="AW10" s="6">
        <f t="shared" si="11"/>
        <v>40</v>
      </c>
      <c r="AX10" s="6">
        <f t="shared" si="12"/>
        <v>37</v>
      </c>
      <c r="AY10" s="6">
        <f t="shared" si="13"/>
        <v>39</v>
      </c>
      <c r="AZ10" s="6">
        <f t="shared" si="14"/>
        <v>99</v>
      </c>
      <c r="BA10" s="6">
        <f t="shared" si="15"/>
        <v>99</v>
      </c>
      <c r="BB10" s="6">
        <f t="shared" si="16"/>
        <v>99</v>
      </c>
      <c r="BC10" s="6">
        <f t="shared" si="17"/>
        <v>99</v>
      </c>
      <c r="BD10" s="6">
        <f t="shared" si="18"/>
        <v>35</v>
      </c>
      <c r="BE10" s="6">
        <f t="shared" si="19"/>
        <v>30</v>
      </c>
      <c r="BF10" s="6">
        <f t="shared" si="20"/>
        <v>99</v>
      </c>
      <c r="BG10" s="6">
        <f t="shared" si="21"/>
        <v>37</v>
      </c>
      <c r="BH10" s="6">
        <f t="shared" si="22"/>
        <v>42</v>
      </c>
      <c r="BI10" s="6">
        <f t="shared" si="23"/>
        <v>33</v>
      </c>
      <c r="BJ10" s="6">
        <f t="shared" si="24"/>
        <v>35</v>
      </c>
      <c r="BK10" s="6">
        <f t="shared" si="25"/>
        <v>99</v>
      </c>
      <c r="BL10" s="6">
        <f t="shared" si="26"/>
        <v>99</v>
      </c>
      <c r="BM10" s="6">
        <f t="shared" si="27"/>
        <v>99</v>
      </c>
      <c r="BN10" s="6">
        <f t="shared" si="28"/>
        <v>32</v>
      </c>
      <c r="BO10" s="6">
        <f t="shared" si="29"/>
        <v>28</v>
      </c>
      <c r="BP10" s="6">
        <f t="shared" si="30"/>
        <v>35</v>
      </c>
      <c r="BQ10" s="6">
        <f t="shared" si="31"/>
        <v>33</v>
      </c>
      <c r="BR10" s="6">
        <f t="shared" si="32"/>
        <v>37</v>
      </c>
      <c r="BS10" s="6">
        <f t="shared" si="33"/>
        <v>36</v>
      </c>
      <c r="BT10" s="6">
        <f t="shared" si="34"/>
        <v>31</v>
      </c>
      <c r="BV10" s="6">
        <f t="shared" si="35"/>
        <v>23</v>
      </c>
      <c r="BX10" s="6">
        <f t="shared" si="36"/>
        <v>25</v>
      </c>
      <c r="BY10" s="6">
        <f t="shared" si="37"/>
        <v>28</v>
      </c>
      <c r="BZ10" s="6">
        <f t="shared" si="38"/>
        <v>30</v>
      </c>
      <c r="CA10" s="6">
        <f t="shared" si="39"/>
        <v>31</v>
      </c>
      <c r="CB10" s="6">
        <f t="shared" si="40"/>
        <v>32</v>
      </c>
      <c r="CC10" s="6">
        <f t="shared" si="41"/>
        <v>33</v>
      </c>
      <c r="CD10" s="6">
        <f t="shared" si="42"/>
        <v>33</v>
      </c>
      <c r="CE10" s="6">
        <f t="shared" si="43"/>
        <v>34</v>
      </c>
      <c r="CF10" s="6">
        <f t="shared" si="44"/>
        <v>35</v>
      </c>
      <c r="CG10" s="6">
        <f t="shared" si="45"/>
        <v>35</v>
      </c>
      <c r="CH10" s="6">
        <f t="shared" si="46"/>
        <v>35</v>
      </c>
      <c r="CI10" s="6">
        <f t="shared" si="47"/>
        <v>35</v>
      </c>
      <c r="CJ10" s="6">
        <f t="shared" si="48"/>
        <v>35</v>
      </c>
      <c r="CK10" s="6">
        <f t="shared" si="49"/>
        <v>36</v>
      </c>
      <c r="CL10" s="6">
        <f t="shared" si="50"/>
        <v>37</v>
      </c>
      <c r="CM10" s="6">
        <f t="shared" si="51"/>
        <v>37</v>
      </c>
      <c r="CN10" s="6">
        <f t="shared" si="52"/>
        <v>37</v>
      </c>
      <c r="CO10" s="6">
        <f t="shared" si="53"/>
        <v>37</v>
      </c>
      <c r="CP10" s="317">
        <f t="shared" si="54"/>
        <v>33.611111111111114</v>
      </c>
    </row>
    <row r="11" spans="1:94" ht="16" customHeight="1">
      <c r="A11" s="57" t="s">
        <v>90</v>
      </c>
      <c r="B11" s="170" t="s">
        <v>134</v>
      </c>
      <c r="C11" s="102">
        <f t="shared" si="0"/>
        <v>33.888888888888886</v>
      </c>
      <c r="D11" s="103">
        <v>0</v>
      </c>
      <c r="E11" s="103">
        <f>VLOOKUP($A11,'30-03'!$A$6:$L$29,3,FALSE)</f>
        <v>35</v>
      </c>
      <c r="F11" s="103">
        <v>0</v>
      </c>
      <c r="G11" s="103">
        <v>0</v>
      </c>
      <c r="H11" s="103">
        <f>VLOOKUP($A11,'20-04'!$A$6:$L$29,3,FALSE)</f>
        <v>32</v>
      </c>
      <c r="I11" s="103">
        <f>IFERROR(VLOOKUP($A11,'27-04'!$A$6:$L$29,3,FALSE),0)</f>
        <v>37</v>
      </c>
      <c r="J11" s="103">
        <f>IFERROR(VLOOKUP($A11,'04-05'!$A$6:$L$29,3,FALSE),0)</f>
        <v>30</v>
      </c>
      <c r="K11" s="103">
        <f>IFERROR(VLOOKUP($A11,'11-05'!$A$6:$L$29,3,FALSE),0)</f>
        <v>0</v>
      </c>
      <c r="L11" s="103">
        <f>IFERROR(VLOOKUP($A11,'18-05'!$A$6:$L$29,3,FALSE),0)</f>
        <v>35</v>
      </c>
      <c r="M11" s="103">
        <f>IFERROR(VLOOKUP($A11,'25-05'!$A$6:$L$29,3,FALSE),0)</f>
        <v>0</v>
      </c>
      <c r="N11" s="103">
        <f>IFERROR(VLOOKUP($A11,'01-06'!$A$6:$L$29,3,FALSE),0)</f>
        <v>37</v>
      </c>
      <c r="O11" s="103">
        <f>IFERROR(VLOOKUP($A11,'08-06'!$A$6:$L$29,3,FALSE),0)</f>
        <v>36</v>
      </c>
      <c r="P11" s="103">
        <f>IFERROR(VLOOKUP($A11,'10-06'!$A$6:$L$29,3,FALSE),0)</f>
        <v>39</v>
      </c>
      <c r="Q11" s="103">
        <f>IFERROR(VLOOKUP($A11,'15-06'!$A$6:$L$29,3,FALSE),0)</f>
        <v>31</v>
      </c>
      <c r="R11" s="103">
        <f>IFERROR(VLOOKUP($A11,'22-06'!$A$6:$L$29,3,FALSE),0)</f>
        <v>0</v>
      </c>
      <c r="S11" s="103">
        <f>IFERROR(VLOOKUP($A11,'29-06'!$A$6:$L$29,3,FALSE),0)</f>
        <v>36</v>
      </c>
      <c r="T11" s="103">
        <f>IFERROR(VLOOKUP($A11,'06-07'!$A$6:$L$29,3,FALSE),0)</f>
        <v>36</v>
      </c>
      <c r="U11" s="103">
        <f>IFERROR(VLOOKUP($A11,'13-07'!$A$6:$L$29,3,FALSE),0)</f>
        <v>39</v>
      </c>
      <c r="V11" s="103">
        <f>IFERROR(VLOOKUP($A11,'20-07'!$A$6:$L$29,3,FALSE),0)</f>
        <v>0</v>
      </c>
      <c r="W11" s="103">
        <f>IFERROR(VLOOKUP($A11,'27-07'!$A$6:$L$29,3,FALSE),0)</f>
        <v>34</v>
      </c>
      <c r="X11" s="103">
        <f>IFERROR(VLOOKUP($A11,'03-08'!$A$6:$L$29,3,FALSE),0)</f>
        <v>31</v>
      </c>
      <c r="Y11" s="103">
        <f>IFERROR(VLOOKUP($A11,'10-08'!$A$6:$L$29,3,FALSE),0)</f>
        <v>30</v>
      </c>
      <c r="Z11" s="103">
        <f>IFERROR(VLOOKUP($A11,'17-08'!$A$6:$L$29,3,FALSE),0)</f>
        <v>35</v>
      </c>
      <c r="AA11" s="103">
        <f>IFERROR(VLOOKUP($A11,'24-08'!$A$6:$L$29,3,FALSE),0)</f>
        <v>0</v>
      </c>
      <c r="AB11" s="103">
        <f>IFERROR(VLOOKUP($A11,'26-08'!$A$6:$L$29,3,FALSE),0)</f>
        <v>42</v>
      </c>
      <c r="AC11" s="103">
        <f>IFERROR(VLOOKUP($A11,'31-08'!$A$6:$L$29,3,FALSE),0)</f>
        <v>0</v>
      </c>
      <c r="AD11" s="103">
        <f>IFERROR(VLOOKUP($A11,'27-08'!$A$6:$L$29,3,FALSE),0)</f>
        <v>38</v>
      </c>
      <c r="AE11" s="103">
        <f>IFERROR(VLOOKUP($A11,'07-09'!$A$6:$L$29,3,FALSE),0)</f>
        <v>0</v>
      </c>
      <c r="AF11" s="103">
        <f>IFERROR(VLOOKUP($A11,'14-09'!$A$6:$L$29,3,FALSE),0)</f>
        <v>36</v>
      </c>
      <c r="AG11" s="103">
        <f>IFERROR(VLOOKUP($A11,'21-09'!$A$6:$L$29,3,FALSE),0)</f>
        <v>32</v>
      </c>
      <c r="AH11" s="103">
        <f>IFERROR(VLOOKUP($A11,'28-09'!$A$6:$L$29,3,FALSE),0)</f>
        <v>37</v>
      </c>
      <c r="AI11" s="103">
        <f>IFERROR(VLOOKUP($A11,'05-10'!$A$6:$L$29,3,FALSE),0)</f>
        <v>30</v>
      </c>
      <c r="AJ11" s="103">
        <f>IFERROR(VLOOKUP($A11,'12-10'!$A$6:$L$29,3,FALSE),0)</f>
        <v>40</v>
      </c>
      <c r="AK11" s="103">
        <f>IFERROR(VLOOKUP($A11,'14-10'!$A$6:$L$29,3,FALSE),0)</f>
        <v>0</v>
      </c>
      <c r="AL11" s="15"/>
      <c r="AM11" s="6">
        <f t="shared" si="1"/>
        <v>99</v>
      </c>
      <c r="AN11" s="6">
        <f t="shared" si="2"/>
        <v>35</v>
      </c>
      <c r="AO11" s="6">
        <f t="shared" si="3"/>
        <v>99</v>
      </c>
      <c r="AP11" s="6">
        <f t="shared" si="4"/>
        <v>99</v>
      </c>
      <c r="AQ11" s="6">
        <f t="shared" si="5"/>
        <v>32</v>
      </c>
      <c r="AR11" s="6">
        <f t="shared" si="6"/>
        <v>37</v>
      </c>
      <c r="AS11" s="6">
        <f t="shared" si="7"/>
        <v>30</v>
      </c>
      <c r="AT11" s="6">
        <f t="shared" si="8"/>
        <v>99</v>
      </c>
      <c r="AU11" s="6">
        <f t="shared" si="9"/>
        <v>35</v>
      </c>
      <c r="AV11" s="6">
        <f t="shared" si="10"/>
        <v>99</v>
      </c>
      <c r="AW11" s="6">
        <f t="shared" si="11"/>
        <v>37</v>
      </c>
      <c r="AX11" s="6">
        <f t="shared" si="12"/>
        <v>36</v>
      </c>
      <c r="AY11" s="6">
        <f t="shared" si="13"/>
        <v>39</v>
      </c>
      <c r="AZ11" s="6">
        <f t="shared" si="14"/>
        <v>31</v>
      </c>
      <c r="BA11" s="6">
        <f t="shared" si="15"/>
        <v>99</v>
      </c>
      <c r="BB11" s="6">
        <f t="shared" si="16"/>
        <v>36</v>
      </c>
      <c r="BC11" s="6">
        <f t="shared" si="17"/>
        <v>36</v>
      </c>
      <c r="BD11" s="6">
        <f t="shared" si="18"/>
        <v>39</v>
      </c>
      <c r="BE11" s="6">
        <f t="shared" si="19"/>
        <v>99</v>
      </c>
      <c r="BF11" s="6">
        <f t="shared" si="20"/>
        <v>34</v>
      </c>
      <c r="BG11" s="6">
        <f t="shared" si="21"/>
        <v>31</v>
      </c>
      <c r="BH11" s="6">
        <f t="shared" si="22"/>
        <v>30</v>
      </c>
      <c r="BI11" s="6">
        <f t="shared" si="23"/>
        <v>35</v>
      </c>
      <c r="BJ11" s="6">
        <f t="shared" si="24"/>
        <v>99</v>
      </c>
      <c r="BK11" s="6">
        <f t="shared" si="25"/>
        <v>42</v>
      </c>
      <c r="BL11" s="6">
        <f t="shared" si="26"/>
        <v>99</v>
      </c>
      <c r="BM11" s="6">
        <f t="shared" si="27"/>
        <v>38</v>
      </c>
      <c r="BN11" s="6">
        <f t="shared" si="28"/>
        <v>99</v>
      </c>
      <c r="BO11" s="6">
        <f t="shared" si="29"/>
        <v>36</v>
      </c>
      <c r="BP11" s="6">
        <f t="shared" si="30"/>
        <v>32</v>
      </c>
      <c r="BQ11" s="6">
        <f t="shared" si="31"/>
        <v>37</v>
      </c>
      <c r="BR11" s="6">
        <f t="shared" si="32"/>
        <v>30</v>
      </c>
      <c r="BS11" s="6">
        <f t="shared" si="33"/>
        <v>40</v>
      </c>
      <c r="BT11" s="6">
        <f t="shared" si="34"/>
        <v>99</v>
      </c>
      <c r="BV11" s="6">
        <f t="shared" si="35"/>
        <v>23</v>
      </c>
      <c r="BX11" s="6">
        <f t="shared" si="36"/>
        <v>30</v>
      </c>
      <c r="BY11" s="6">
        <f t="shared" si="37"/>
        <v>30</v>
      </c>
      <c r="BZ11" s="6">
        <f t="shared" si="38"/>
        <v>30</v>
      </c>
      <c r="CA11" s="6">
        <f t="shared" si="39"/>
        <v>31</v>
      </c>
      <c r="CB11" s="6">
        <f t="shared" si="40"/>
        <v>31</v>
      </c>
      <c r="CC11" s="6">
        <f t="shared" si="41"/>
        <v>32</v>
      </c>
      <c r="CD11" s="6">
        <f t="shared" si="42"/>
        <v>32</v>
      </c>
      <c r="CE11" s="6">
        <f t="shared" si="43"/>
        <v>34</v>
      </c>
      <c r="CF11" s="6">
        <f t="shared" si="44"/>
        <v>35</v>
      </c>
      <c r="CG11" s="6">
        <f t="shared" si="45"/>
        <v>35</v>
      </c>
      <c r="CH11" s="6">
        <f t="shared" si="46"/>
        <v>35</v>
      </c>
      <c r="CI11" s="6">
        <f t="shared" si="47"/>
        <v>36</v>
      </c>
      <c r="CJ11" s="6">
        <f t="shared" si="48"/>
        <v>36</v>
      </c>
      <c r="CK11" s="6">
        <f t="shared" si="49"/>
        <v>36</v>
      </c>
      <c r="CL11" s="6">
        <f t="shared" si="50"/>
        <v>36</v>
      </c>
      <c r="CM11" s="6">
        <f t="shared" si="51"/>
        <v>37</v>
      </c>
      <c r="CN11" s="6">
        <f t="shared" si="52"/>
        <v>37</v>
      </c>
      <c r="CO11" s="6">
        <f t="shared" si="53"/>
        <v>37</v>
      </c>
      <c r="CP11" s="317">
        <f t="shared" si="54"/>
        <v>33.888888888888886</v>
      </c>
    </row>
    <row r="12" spans="1:94" ht="16" customHeight="1">
      <c r="A12" s="57" t="s">
        <v>80</v>
      </c>
      <c r="B12" s="170" t="s">
        <v>130</v>
      </c>
      <c r="C12" s="102">
        <f t="shared" si="0"/>
        <v>33.944444444444443</v>
      </c>
      <c r="D12" s="103">
        <f>VLOOKUP($A12,'26-03'!$A$6:$L$29,3,FALSE)</f>
        <v>35</v>
      </c>
      <c r="E12" s="103">
        <f>VLOOKUP($A12,'30-03'!$A$6:$L$29,3,FALSE)</f>
        <v>37</v>
      </c>
      <c r="F12" s="103">
        <f>VLOOKUP($A12,'06-04'!$A$6:$L$29,3,FALSE)</f>
        <v>37</v>
      </c>
      <c r="G12" s="103">
        <f>VLOOKUP($A12,'13-04'!$A$6:$L$29,3,FALSE)</f>
        <v>39</v>
      </c>
      <c r="H12" s="103">
        <f>VLOOKUP($A12,'20-04'!$A$6:$L$29,3,FALSE)</f>
        <v>34</v>
      </c>
      <c r="I12" s="103">
        <f>IFERROR(VLOOKUP($A12,'27-04'!$A$6:$L$29,3,FALSE),0)</f>
        <v>0</v>
      </c>
      <c r="J12" s="103">
        <f>IFERROR(VLOOKUP($A12,'04-05'!$A$6:$L$29,3,FALSE),0)</f>
        <v>32</v>
      </c>
      <c r="K12" s="103">
        <f>IFERROR(VLOOKUP($A12,'11-05'!$A$6:$L$29,3,FALSE),0)</f>
        <v>31</v>
      </c>
      <c r="L12" s="103">
        <f>IFERROR(VLOOKUP($A12,'18-05'!$A$6:$L$29,3,FALSE),0)</f>
        <v>0</v>
      </c>
      <c r="M12" s="103">
        <f>IFERROR(VLOOKUP($A12,'25-05'!$A$6:$L$29,3,FALSE),0)</f>
        <v>35</v>
      </c>
      <c r="N12" s="103">
        <f>IFERROR(VLOOKUP($A12,'01-06'!$A$6:$L$29,3,FALSE),0)</f>
        <v>0</v>
      </c>
      <c r="O12" s="103">
        <f>IFERROR(VLOOKUP($A12,'08-06'!$A$6:$L$29,3,FALSE),0)</f>
        <v>36</v>
      </c>
      <c r="P12" s="103">
        <f>IFERROR(VLOOKUP($A12,'10-06'!$A$6:$L$29,3,FALSE),0)</f>
        <v>35</v>
      </c>
      <c r="Q12" s="103">
        <f>IFERROR(VLOOKUP($A12,'15-06'!$A$6:$L$29,3,FALSE),0)</f>
        <v>32</v>
      </c>
      <c r="R12" s="103">
        <f>IFERROR(VLOOKUP($A12,'22-06'!$A$6:$L$29,3,FALSE),0)</f>
        <v>36</v>
      </c>
      <c r="S12" s="103">
        <f>IFERROR(VLOOKUP($A12,'29-06'!$A$6:$L$29,3,FALSE),0)</f>
        <v>35</v>
      </c>
      <c r="T12" s="103">
        <f>IFERROR(VLOOKUP($A12,'06-07'!$A$6:$L$29,3,FALSE),0)</f>
        <v>36</v>
      </c>
      <c r="U12" s="103">
        <f>IFERROR(VLOOKUP($A12,'13-07'!$A$6:$L$29,3,FALSE),0)</f>
        <v>28</v>
      </c>
      <c r="V12" s="103">
        <f>IFERROR(VLOOKUP($A12,'20-07'!$A$6:$L$29,3,FALSE),0)</f>
        <v>0</v>
      </c>
      <c r="W12" s="103">
        <f>IFERROR(VLOOKUP($A12,'27-07'!$A$6:$L$29,3,FALSE),0)</f>
        <v>32</v>
      </c>
      <c r="X12" s="103">
        <f>IFERROR(VLOOKUP($A12,'03-08'!$A$6:$L$29,3,FALSE),0)</f>
        <v>35</v>
      </c>
      <c r="Y12" s="103">
        <f>IFERROR(VLOOKUP($A12,'10-08'!$A$6:$L$29,3,FALSE),0)</f>
        <v>0</v>
      </c>
      <c r="Z12" s="103">
        <f>IFERROR(VLOOKUP($A12,'17-08'!$A$6:$L$29,3,FALSE),0)</f>
        <v>37</v>
      </c>
      <c r="AA12" s="103">
        <f>IFERROR(VLOOKUP($A12,'24-08'!$A$6:$L$29,3,FALSE),0)</f>
        <v>0</v>
      </c>
      <c r="AB12" s="103">
        <f>IFERROR(VLOOKUP($A12,'26-08'!$A$6:$L$29,3,FALSE),0)</f>
        <v>36</v>
      </c>
      <c r="AC12" s="103">
        <f>IFERROR(VLOOKUP($A12,'31-08'!$A$6:$L$29,3,FALSE),0)</f>
        <v>0</v>
      </c>
      <c r="AD12" s="103">
        <f>IFERROR(VLOOKUP($A12,'27-08'!$A$6:$L$29,3,FALSE),0)</f>
        <v>37</v>
      </c>
      <c r="AE12" s="103">
        <f>IFERROR(VLOOKUP($A12,'07-09'!$A$6:$L$29,3,FALSE),0)</f>
        <v>35</v>
      </c>
      <c r="AF12" s="103">
        <f>IFERROR(VLOOKUP($A12,'14-09'!$A$6:$L$29,3,FALSE),0)</f>
        <v>36</v>
      </c>
      <c r="AG12" s="103">
        <f>IFERROR(VLOOKUP($A12,'21-09'!$A$6:$L$29,3,FALSE),0)</f>
        <v>37</v>
      </c>
      <c r="AH12" s="103">
        <f>IFERROR(VLOOKUP($A12,'28-09'!$A$6:$L$29,3,FALSE),0)</f>
        <v>33</v>
      </c>
      <c r="AI12" s="103">
        <f>IFERROR(VLOOKUP($A12,'05-10'!$A$6:$L$29,3,FALSE),0)</f>
        <v>0</v>
      </c>
      <c r="AJ12" s="103">
        <f>IFERROR(VLOOKUP($A12,'12-10'!$A$6:$L$29,3,FALSE),0)</f>
        <v>35</v>
      </c>
      <c r="AK12" s="103">
        <f>IFERROR(VLOOKUP($A12,'14-10'!$A$6:$L$29,3,FALSE),0)</f>
        <v>37</v>
      </c>
      <c r="AL12" s="15"/>
      <c r="AM12" s="6">
        <f t="shared" si="1"/>
        <v>35</v>
      </c>
      <c r="AN12" s="6">
        <f t="shared" si="2"/>
        <v>37</v>
      </c>
      <c r="AO12" s="6">
        <f t="shared" si="3"/>
        <v>37</v>
      </c>
      <c r="AP12" s="6">
        <f t="shared" si="4"/>
        <v>39</v>
      </c>
      <c r="AQ12" s="6">
        <f t="shared" si="5"/>
        <v>34</v>
      </c>
      <c r="AR12" s="6">
        <f t="shared" si="6"/>
        <v>99</v>
      </c>
      <c r="AS12" s="6">
        <f t="shared" si="7"/>
        <v>32</v>
      </c>
      <c r="AT12" s="6">
        <f t="shared" si="8"/>
        <v>31</v>
      </c>
      <c r="AU12" s="6">
        <f t="shared" si="9"/>
        <v>99</v>
      </c>
      <c r="AV12" s="6">
        <f t="shared" si="10"/>
        <v>35</v>
      </c>
      <c r="AW12" s="6">
        <f t="shared" si="11"/>
        <v>99</v>
      </c>
      <c r="AX12" s="6">
        <f t="shared" si="12"/>
        <v>36</v>
      </c>
      <c r="AY12" s="6">
        <f t="shared" si="13"/>
        <v>35</v>
      </c>
      <c r="AZ12" s="6">
        <f t="shared" si="14"/>
        <v>32</v>
      </c>
      <c r="BA12" s="6">
        <f t="shared" si="15"/>
        <v>36</v>
      </c>
      <c r="BB12" s="6">
        <f t="shared" si="16"/>
        <v>35</v>
      </c>
      <c r="BC12" s="6">
        <f t="shared" si="17"/>
        <v>36</v>
      </c>
      <c r="BD12" s="6">
        <f t="shared" si="18"/>
        <v>28</v>
      </c>
      <c r="BE12" s="6">
        <f t="shared" si="19"/>
        <v>99</v>
      </c>
      <c r="BF12" s="6">
        <f t="shared" si="20"/>
        <v>32</v>
      </c>
      <c r="BG12" s="6">
        <f t="shared" si="21"/>
        <v>35</v>
      </c>
      <c r="BH12" s="6">
        <f t="shared" si="22"/>
        <v>99</v>
      </c>
      <c r="BI12" s="6">
        <f t="shared" si="23"/>
        <v>37</v>
      </c>
      <c r="BJ12" s="6">
        <f t="shared" si="24"/>
        <v>99</v>
      </c>
      <c r="BK12" s="6">
        <f t="shared" si="25"/>
        <v>36</v>
      </c>
      <c r="BL12" s="6">
        <f t="shared" si="26"/>
        <v>99</v>
      </c>
      <c r="BM12" s="6">
        <f t="shared" si="27"/>
        <v>37</v>
      </c>
      <c r="BN12" s="6">
        <f t="shared" si="28"/>
        <v>35</v>
      </c>
      <c r="BO12" s="6">
        <f t="shared" si="29"/>
        <v>36</v>
      </c>
      <c r="BP12" s="6">
        <f t="shared" si="30"/>
        <v>37</v>
      </c>
      <c r="BQ12" s="6">
        <f t="shared" si="31"/>
        <v>33</v>
      </c>
      <c r="BR12" s="6">
        <f t="shared" si="32"/>
        <v>99</v>
      </c>
      <c r="BS12" s="6">
        <f t="shared" si="33"/>
        <v>35</v>
      </c>
      <c r="BT12" s="6">
        <f t="shared" si="34"/>
        <v>37</v>
      </c>
      <c r="BV12" s="6">
        <f t="shared" si="35"/>
        <v>26</v>
      </c>
      <c r="BX12" s="6">
        <f t="shared" si="36"/>
        <v>28</v>
      </c>
      <c r="BY12" s="6">
        <f t="shared" si="37"/>
        <v>31</v>
      </c>
      <c r="BZ12" s="6">
        <f t="shared" si="38"/>
        <v>32</v>
      </c>
      <c r="CA12" s="6">
        <f t="shared" si="39"/>
        <v>32</v>
      </c>
      <c r="CB12" s="6">
        <f t="shared" si="40"/>
        <v>32</v>
      </c>
      <c r="CC12" s="6">
        <f t="shared" si="41"/>
        <v>33</v>
      </c>
      <c r="CD12" s="6">
        <f t="shared" si="42"/>
        <v>34</v>
      </c>
      <c r="CE12" s="6">
        <f t="shared" si="43"/>
        <v>35</v>
      </c>
      <c r="CF12" s="6">
        <f t="shared" si="44"/>
        <v>35</v>
      </c>
      <c r="CG12" s="6">
        <f t="shared" si="45"/>
        <v>35</v>
      </c>
      <c r="CH12" s="6">
        <f t="shared" si="46"/>
        <v>35</v>
      </c>
      <c r="CI12" s="6">
        <f t="shared" si="47"/>
        <v>35</v>
      </c>
      <c r="CJ12" s="6">
        <f t="shared" si="48"/>
        <v>35</v>
      </c>
      <c r="CK12" s="6">
        <f t="shared" si="49"/>
        <v>35</v>
      </c>
      <c r="CL12" s="6">
        <f t="shared" si="50"/>
        <v>36</v>
      </c>
      <c r="CM12" s="6">
        <f t="shared" si="51"/>
        <v>36</v>
      </c>
      <c r="CN12" s="6">
        <f t="shared" si="52"/>
        <v>36</v>
      </c>
      <c r="CO12" s="6">
        <f t="shared" si="53"/>
        <v>36</v>
      </c>
      <c r="CP12" s="317">
        <f t="shared" si="54"/>
        <v>33.944444444444443</v>
      </c>
    </row>
    <row r="13" spans="1:94" ht="16" customHeight="1">
      <c r="A13" s="57" t="s">
        <v>83</v>
      </c>
      <c r="B13" s="170" t="s">
        <v>131</v>
      </c>
      <c r="C13" s="102">
        <f t="shared" si="0"/>
        <v>34</v>
      </c>
      <c r="D13" s="103">
        <f>VLOOKUP($A13,'26-03'!$A$6:$L$29,3,FALSE)</f>
        <v>37</v>
      </c>
      <c r="E13" s="103">
        <f>VLOOKUP($A13,'30-03'!$A$6:$L$29,3,FALSE)</f>
        <v>35</v>
      </c>
      <c r="F13" s="103">
        <f>VLOOKUP($A13,'06-04'!$A$6:$L$29,3,FALSE)</f>
        <v>32</v>
      </c>
      <c r="G13" s="103">
        <f>VLOOKUP($A13,'13-04'!$A$6:$L$29,3,FALSE)</f>
        <v>34</v>
      </c>
      <c r="H13" s="103">
        <f>VLOOKUP($A13,'20-04'!$A$6:$L$29,3,FALSE)</f>
        <v>34</v>
      </c>
      <c r="I13" s="103">
        <f>IFERROR(VLOOKUP($A13,'27-04'!$A$6:$L$29,3,FALSE),0)</f>
        <v>39</v>
      </c>
      <c r="J13" s="103">
        <f>IFERROR(VLOOKUP($A13,'04-05'!$A$6:$L$29,3,FALSE),0)</f>
        <v>34</v>
      </c>
      <c r="K13" s="103">
        <f>IFERROR(VLOOKUP($A13,'11-05'!$A$6:$L$29,3,FALSE),0)</f>
        <v>36</v>
      </c>
      <c r="L13" s="103">
        <f>IFERROR(VLOOKUP($A13,'18-05'!$A$6:$L$29,3,FALSE),0)</f>
        <v>0</v>
      </c>
      <c r="M13" s="103">
        <f>IFERROR(VLOOKUP($A13,'25-05'!$A$6:$L$29,3,FALSE),0)</f>
        <v>38</v>
      </c>
      <c r="N13" s="103">
        <f>IFERROR(VLOOKUP($A13,'01-06'!$A$6:$L$29,3,FALSE),0)</f>
        <v>35</v>
      </c>
      <c r="O13" s="103">
        <f>IFERROR(VLOOKUP($A13,'08-06'!$A$6:$L$29,3,FALSE),0)</f>
        <v>33</v>
      </c>
      <c r="P13" s="103">
        <f>IFERROR(VLOOKUP($A13,'10-06'!$A$6:$L$29,3,FALSE),0)</f>
        <v>0</v>
      </c>
      <c r="Q13" s="103">
        <f>IFERROR(VLOOKUP($A13,'15-06'!$A$6:$L$29,3,FALSE),0)</f>
        <v>0</v>
      </c>
      <c r="R13" s="103">
        <f>IFERROR(VLOOKUP($A13,'22-06'!$A$6:$L$29,3,FALSE),0)</f>
        <v>45</v>
      </c>
      <c r="S13" s="103">
        <f>IFERROR(VLOOKUP($A13,'29-06'!$A$6:$L$29,3,FALSE),0)</f>
        <v>33</v>
      </c>
      <c r="T13" s="103">
        <f>IFERROR(VLOOKUP($A13,'06-07'!$A$6:$L$29,3,FALSE),0)</f>
        <v>0</v>
      </c>
      <c r="U13" s="103">
        <f>IFERROR(VLOOKUP($A13,'13-07'!$A$6:$L$29,3,FALSE),0)</f>
        <v>33</v>
      </c>
      <c r="V13" s="103">
        <f>IFERROR(VLOOKUP($A13,'20-07'!$A$6:$L$29,3,FALSE),0)</f>
        <v>0</v>
      </c>
      <c r="W13" s="103">
        <f>IFERROR(VLOOKUP($A13,'27-07'!$A$6:$L$29,3,FALSE),0)</f>
        <v>27</v>
      </c>
      <c r="X13" s="103">
        <f>IFERROR(VLOOKUP($A13,'03-08'!$A$6:$L$29,3,FALSE),0)</f>
        <v>0</v>
      </c>
      <c r="Y13" s="103">
        <f>IFERROR(VLOOKUP($A13,'10-08'!$A$6:$L$29,3,FALSE),0)</f>
        <v>37</v>
      </c>
      <c r="Z13" s="103">
        <f>IFERROR(VLOOKUP($A13,'17-08'!$A$6:$L$29,3,FALSE),0)</f>
        <v>38</v>
      </c>
      <c r="AA13" s="103">
        <f>IFERROR(VLOOKUP($A13,'24-08'!$A$6:$L$29,3,FALSE),0)</f>
        <v>0</v>
      </c>
      <c r="AB13" s="103">
        <f>IFERROR(VLOOKUP($A13,'26-08'!$A$6:$L$29,3,FALSE),0)</f>
        <v>29</v>
      </c>
      <c r="AC13" s="103">
        <f>IFERROR(VLOOKUP($A13,'31-08'!$A$6:$L$29,3,FALSE),0)</f>
        <v>0</v>
      </c>
      <c r="AD13" s="103">
        <f>IFERROR(VLOOKUP($A13,'27-08'!$A$6:$L$29,3,FALSE),0)</f>
        <v>40</v>
      </c>
      <c r="AE13" s="103">
        <f>IFERROR(VLOOKUP($A13,'07-09'!$A$6:$L$29,3,FALSE),0)</f>
        <v>35</v>
      </c>
      <c r="AF13" s="103">
        <f>IFERROR(VLOOKUP($A13,'14-09'!$A$6:$L$29,3,FALSE),0)</f>
        <v>0</v>
      </c>
      <c r="AG13" s="103">
        <f>IFERROR(VLOOKUP($A13,'21-09'!$A$6:$L$29,3,FALSE),0)</f>
        <v>43</v>
      </c>
      <c r="AH13" s="103">
        <f>IFERROR(VLOOKUP($A13,'28-09'!$A$6:$L$29,3,FALSE),0)</f>
        <v>35</v>
      </c>
      <c r="AI13" s="103">
        <f>IFERROR(VLOOKUP($A13,'05-10'!$A$6:$L$29,3,FALSE),0)</f>
        <v>35</v>
      </c>
      <c r="AJ13" s="103">
        <f>IFERROR(VLOOKUP($A13,'12-10'!$A$6:$L$29,3,FALSE),0)</f>
        <v>39</v>
      </c>
      <c r="AK13" s="103">
        <f>IFERROR(VLOOKUP($A13,'14-10'!$A$6:$L$29,3,FALSE),0)</f>
        <v>41</v>
      </c>
      <c r="AL13" s="15"/>
      <c r="AM13" s="6">
        <f t="shared" si="1"/>
        <v>37</v>
      </c>
      <c r="AN13" s="6">
        <f t="shared" si="2"/>
        <v>35</v>
      </c>
      <c r="AO13" s="6">
        <f t="shared" si="3"/>
        <v>32</v>
      </c>
      <c r="AP13" s="6">
        <f t="shared" si="4"/>
        <v>34</v>
      </c>
      <c r="AQ13" s="6">
        <f t="shared" si="5"/>
        <v>34</v>
      </c>
      <c r="AR13" s="6">
        <f t="shared" si="6"/>
        <v>39</v>
      </c>
      <c r="AS13" s="6">
        <f t="shared" si="7"/>
        <v>34</v>
      </c>
      <c r="AT13" s="6">
        <f t="shared" si="8"/>
        <v>36</v>
      </c>
      <c r="AU13" s="6">
        <f t="shared" si="9"/>
        <v>99</v>
      </c>
      <c r="AV13" s="6">
        <f t="shared" si="10"/>
        <v>38</v>
      </c>
      <c r="AW13" s="6">
        <f t="shared" si="11"/>
        <v>35</v>
      </c>
      <c r="AX13" s="6">
        <f t="shared" si="12"/>
        <v>33</v>
      </c>
      <c r="AY13" s="6">
        <f t="shared" si="13"/>
        <v>99</v>
      </c>
      <c r="AZ13" s="6">
        <f t="shared" si="14"/>
        <v>99</v>
      </c>
      <c r="BA13" s="6">
        <f t="shared" si="15"/>
        <v>45</v>
      </c>
      <c r="BB13" s="6">
        <f t="shared" si="16"/>
        <v>33</v>
      </c>
      <c r="BC13" s="6">
        <f t="shared" si="17"/>
        <v>99</v>
      </c>
      <c r="BD13" s="6">
        <f t="shared" si="18"/>
        <v>33</v>
      </c>
      <c r="BE13" s="6">
        <f t="shared" si="19"/>
        <v>99</v>
      </c>
      <c r="BF13" s="6">
        <f t="shared" si="20"/>
        <v>27</v>
      </c>
      <c r="BG13" s="6">
        <f t="shared" si="21"/>
        <v>99</v>
      </c>
      <c r="BH13" s="6">
        <f t="shared" si="22"/>
        <v>37</v>
      </c>
      <c r="BI13" s="6">
        <f t="shared" si="23"/>
        <v>38</v>
      </c>
      <c r="BJ13" s="6">
        <f t="shared" si="24"/>
        <v>99</v>
      </c>
      <c r="BK13" s="6">
        <f t="shared" si="25"/>
        <v>29</v>
      </c>
      <c r="BL13" s="6">
        <f t="shared" si="26"/>
        <v>99</v>
      </c>
      <c r="BM13" s="6">
        <f t="shared" si="27"/>
        <v>40</v>
      </c>
      <c r="BN13" s="6">
        <f t="shared" si="28"/>
        <v>35</v>
      </c>
      <c r="BO13" s="6">
        <f t="shared" si="29"/>
        <v>99</v>
      </c>
      <c r="BP13" s="6">
        <f t="shared" si="30"/>
        <v>43</v>
      </c>
      <c r="BQ13" s="6">
        <f t="shared" si="31"/>
        <v>35</v>
      </c>
      <c r="BR13" s="6">
        <f t="shared" si="32"/>
        <v>35</v>
      </c>
      <c r="BS13" s="6">
        <f t="shared" si="33"/>
        <v>39</v>
      </c>
      <c r="BT13" s="6">
        <f t="shared" si="34"/>
        <v>41</v>
      </c>
      <c r="BV13" s="6">
        <f t="shared" si="35"/>
        <v>25</v>
      </c>
      <c r="BX13" s="6">
        <f t="shared" si="36"/>
        <v>27</v>
      </c>
      <c r="BY13" s="6">
        <f t="shared" si="37"/>
        <v>29</v>
      </c>
      <c r="BZ13" s="6">
        <f t="shared" si="38"/>
        <v>32</v>
      </c>
      <c r="CA13" s="6">
        <f t="shared" si="39"/>
        <v>33</v>
      </c>
      <c r="CB13" s="6">
        <f t="shared" si="40"/>
        <v>33</v>
      </c>
      <c r="CC13" s="6">
        <f t="shared" si="41"/>
        <v>33</v>
      </c>
      <c r="CD13" s="6">
        <f t="shared" si="42"/>
        <v>34</v>
      </c>
      <c r="CE13" s="6">
        <f t="shared" si="43"/>
        <v>34</v>
      </c>
      <c r="CF13" s="6">
        <f t="shared" si="44"/>
        <v>34</v>
      </c>
      <c r="CG13" s="6">
        <f t="shared" si="45"/>
        <v>35</v>
      </c>
      <c r="CH13" s="6">
        <f t="shared" si="46"/>
        <v>35</v>
      </c>
      <c r="CI13" s="6">
        <f t="shared" si="47"/>
        <v>35</v>
      </c>
      <c r="CJ13" s="6">
        <f t="shared" si="48"/>
        <v>35</v>
      </c>
      <c r="CK13" s="6">
        <f t="shared" si="49"/>
        <v>35</v>
      </c>
      <c r="CL13" s="6">
        <f t="shared" si="50"/>
        <v>36</v>
      </c>
      <c r="CM13" s="6">
        <f t="shared" si="51"/>
        <v>37</v>
      </c>
      <c r="CN13" s="6">
        <f t="shared" si="52"/>
        <v>37</v>
      </c>
      <c r="CO13" s="6">
        <f t="shared" si="53"/>
        <v>38</v>
      </c>
      <c r="CP13" s="317">
        <f t="shared" si="54"/>
        <v>34</v>
      </c>
    </row>
    <row r="14" spans="1:94" ht="16" customHeight="1">
      <c r="A14" s="57" t="s">
        <v>92</v>
      </c>
      <c r="B14" s="170" t="s">
        <v>187</v>
      </c>
      <c r="C14" s="102">
        <f t="shared" si="0"/>
        <v>34.555555555555557</v>
      </c>
      <c r="D14" s="103">
        <v>0</v>
      </c>
      <c r="E14" s="103">
        <v>0</v>
      </c>
      <c r="F14" s="103">
        <f>VLOOKUP($A14,'06-04'!$A$6:$L$29,3,FALSE)</f>
        <v>34</v>
      </c>
      <c r="G14" s="103">
        <f>VLOOKUP($A14,'13-04'!$A$6:$L$29,3,FALSE)</f>
        <v>36</v>
      </c>
      <c r="H14" s="103">
        <f>VLOOKUP($A14,'20-04'!$A$6:$L$29,3,FALSE)</f>
        <v>36</v>
      </c>
      <c r="I14" s="103">
        <f>IFERROR(VLOOKUP($A14,'27-04'!$A$6:$L$29,3,FALSE),0)</f>
        <v>39</v>
      </c>
      <c r="J14" s="103">
        <f>IFERROR(VLOOKUP($A14,'04-05'!$A$6:$L$29,3,FALSE),0)</f>
        <v>0</v>
      </c>
      <c r="K14" s="103">
        <f>IFERROR(VLOOKUP($A14,'11-05'!$A$6:$L$29,3,FALSE),0)</f>
        <v>0</v>
      </c>
      <c r="L14" s="103">
        <f>IFERROR(VLOOKUP($A14,'18-05'!$A$6:$L$29,3,FALSE),0)</f>
        <v>0</v>
      </c>
      <c r="M14" s="103">
        <f>IFERROR(VLOOKUP($A14,'25-05'!$A$6:$L$29,3,FALSE),0)</f>
        <v>0</v>
      </c>
      <c r="N14" s="103">
        <f>IFERROR(VLOOKUP($A14,'01-06'!$A$6:$L$29,3,FALSE),0)</f>
        <v>34</v>
      </c>
      <c r="O14" s="103">
        <f>IFERROR(VLOOKUP($A14,'08-06'!$A$6:$L$29,3,FALSE),0)</f>
        <v>37</v>
      </c>
      <c r="P14" s="103">
        <f>IFERROR(VLOOKUP($A14,'10-06'!$A$6:$L$29,3,FALSE),0)</f>
        <v>44</v>
      </c>
      <c r="Q14" s="103">
        <f>IFERROR(VLOOKUP($A14,'15-06'!$A$6:$L$29,3,FALSE),0)</f>
        <v>0</v>
      </c>
      <c r="R14" s="103">
        <f>IFERROR(VLOOKUP($A14,'22-06'!$A$6:$L$29,3,FALSE),0)</f>
        <v>33</v>
      </c>
      <c r="S14" s="103">
        <f>IFERROR(VLOOKUP($A14,'29-06'!$A$6:$L$29,3,FALSE),0)</f>
        <v>34</v>
      </c>
      <c r="T14" s="103">
        <f>IFERROR(VLOOKUP($A14,'06-07'!$A$6:$L$29,3,FALSE),0)</f>
        <v>34</v>
      </c>
      <c r="U14" s="103">
        <f>IFERROR(VLOOKUP($A14,'13-07'!$A$6:$L$29,3,FALSE),0)</f>
        <v>30</v>
      </c>
      <c r="V14" s="103">
        <f>IFERROR(VLOOKUP($A14,'20-07'!$A$6:$L$29,3,FALSE),0)</f>
        <v>0</v>
      </c>
      <c r="W14" s="103">
        <f>IFERROR(VLOOKUP($A14,'27-07'!$A$6:$L$29,3,FALSE),0)</f>
        <v>35</v>
      </c>
      <c r="X14" s="103">
        <f>IFERROR(VLOOKUP($A14,'03-08'!$A$6:$L$29,3,FALSE),0)</f>
        <v>0</v>
      </c>
      <c r="Y14" s="103">
        <f>IFERROR(VLOOKUP($A14,'10-08'!$A$6:$L$29,3,FALSE),0)</f>
        <v>0</v>
      </c>
      <c r="Z14" s="103">
        <f>IFERROR(VLOOKUP($A14,'17-08'!$A$6:$L$29,3,FALSE),0)</f>
        <v>38</v>
      </c>
      <c r="AA14" s="103">
        <f>IFERROR(VLOOKUP($A14,'24-08'!$A$6:$L$29,3,FALSE),0)</f>
        <v>0</v>
      </c>
      <c r="AB14" s="103">
        <f>IFERROR(VLOOKUP($A14,'26-08'!$A$6:$L$29,3,FALSE),0)</f>
        <v>39</v>
      </c>
      <c r="AC14" s="103">
        <f>IFERROR(VLOOKUP($A14,'31-08'!$A$6:$L$29,3,FALSE),0)</f>
        <v>0</v>
      </c>
      <c r="AD14" s="103">
        <f>IFERROR(VLOOKUP($A14,'27-08'!$A$6:$L$29,3,FALSE),0)</f>
        <v>38</v>
      </c>
      <c r="AE14" s="103">
        <f>IFERROR(VLOOKUP($A14,'07-09'!$A$6:$L$29,3,FALSE),0)</f>
        <v>32</v>
      </c>
      <c r="AF14" s="103">
        <f>IFERROR(VLOOKUP($A14,'14-09'!$A$6:$L$29,3,FALSE),0)</f>
        <v>33</v>
      </c>
      <c r="AG14" s="103">
        <f>IFERROR(VLOOKUP($A14,'21-09'!$A$6:$L$29,3,FALSE),0)</f>
        <v>32</v>
      </c>
      <c r="AH14" s="103">
        <f>IFERROR(VLOOKUP($A14,'28-09'!$A$6:$L$29,3,FALSE),0)</f>
        <v>32</v>
      </c>
      <c r="AI14" s="103">
        <f>IFERROR(VLOOKUP($A14,'05-10'!$A$6:$L$29,3,FALSE),0)</f>
        <v>0</v>
      </c>
      <c r="AJ14" s="103">
        <f>IFERROR(VLOOKUP($A14,'12-10'!$A$6:$L$29,3,FALSE),0)</f>
        <v>36</v>
      </c>
      <c r="AK14" s="103">
        <f>IFERROR(VLOOKUP($A14,'14-10'!$A$6:$L$29,3,FALSE),0)</f>
        <v>38</v>
      </c>
      <c r="AL14" s="15"/>
      <c r="AM14" s="6">
        <f t="shared" si="1"/>
        <v>99</v>
      </c>
      <c r="AN14" s="6">
        <f t="shared" si="2"/>
        <v>99</v>
      </c>
      <c r="AO14" s="6">
        <f t="shared" si="3"/>
        <v>34</v>
      </c>
      <c r="AP14" s="6">
        <f t="shared" si="4"/>
        <v>36</v>
      </c>
      <c r="AQ14" s="6">
        <f t="shared" si="5"/>
        <v>36</v>
      </c>
      <c r="AR14" s="6">
        <f t="shared" si="6"/>
        <v>39</v>
      </c>
      <c r="AS14" s="6">
        <f t="shared" si="7"/>
        <v>99</v>
      </c>
      <c r="AT14" s="6">
        <f t="shared" si="8"/>
        <v>99</v>
      </c>
      <c r="AU14" s="6">
        <f t="shared" si="9"/>
        <v>99</v>
      </c>
      <c r="AV14" s="6">
        <f t="shared" si="10"/>
        <v>99</v>
      </c>
      <c r="AW14" s="6">
        <f t="shared" si="11"/>
        <v>34</v>
      </c>
      <c r="AX14" s="6">
        <f t="shared" si="12"/>
        <v>37</v>
      </c>
      <c r="AY14" s="6">
        <f t="shared" si="13"/>
        <v>44</v>
      </c>
      <c r="AZ14" s="6">
        <f t="shared" si="14"/>
        <v>99</v>
      </c>
      <c r="BA14" s="6">
        <f t="shared" si="15"/>
        <v>33</v>
      </c>
      <c r="BB14" s="6">
        <f t="shared" si="16"/>
        <v>34</v>
      </c>
      <c r="BC14" s="6">
        <f t="shared" si="17"/>
        <v>34</v>
      </c>
      <c r="BD14" s="6">
        <f t="shared" si="18"/>
        <v>30</v>
      </c>
      <c r="BE14" s="6">
        <f t="shared" si="19"/>
        <v>99</v>
      </c>
      <c r="BF14" s="6">
        <f t="shared" si="20"/>
        <v>35</v>
      </c>
      <c r="BG14" s="6">
        <f t="shared" si="21"/>
        <v>99</v>
      </c>
      <c r="BH14" s="6">
        <f t="shared" si="22"/>
        <v>99</v>
      </c>
      <c r="BI14" s="6">
        <f t="shared" si="23"/>
        <v>38</v>
      </c>
      <c r="BJ14" s="6">
        <f t="shared" si="24"/>
        <v>99</v>
      </c>
      <c r="BK14" s="6">
        <f t="shared" si="25"/>
        <v>39</v>
      </c>
      <c r="BL14" s="6">
        <f t="shared" si="26"/>
        <v>99</v>
      </c>
      <c r="BM14" s="6">
        <f t="shared" si="27"/>
        <v>38</v>
      </c>
      <c r="BN14" s="6">
        <f t="shared" si="28"/>
        <v>32</v>
      </c>
      <c r="BO14" s="6">
        <f t="shared" si="29"/>
        <v>33</v>
      </c>
      <c r="BP14" s="6">
        <f t="shared" si="30"/>
        <v>32</v>
      </c>
      <c r="BQ14" s="6">
        <f t="shared" si="31"/>
        <v>32</v>
      </c>
      <c r="BR14" s="6">
        <f t="shared" si="32"/>
        <v>99</v>
      </c>
      <c r="BS14" s="6">
        <f t="shared" si="33"/>
        <v>36</v>
      </c>
      <c r="BT14" s="6">
        <f t="shared" si="34"/>
        <v>38</v>
      </c>
      <c r="BV14" s="6">
        <f t="shared" si="35"/>
        <v>21</v>
      </c>
      <c r="BX14" s="6">
        <f t="shared" si="36"/>
        <v>30</v>
      </c>
      <c r="BY14" s="6">
        <f t="shared" si="37"/>
        <v>32</v>
      </c>
      <c r="BZ14" s="6">
        <f t="shared" si="38"/>
        <v>32</v>
      </c>
      <c r="CA14" s="6">
        <f t="shared" si="39"/>
        <v>32</v>
      </c>
      <c r="CB14" s="6">
        <f t="shared" si="40"/>
        <v>33</v>
      </c>
      <c r="CC14" s="6">
        <f t="shared" si="41"/>
        <v>33</v>
      </c>
      <c r="CD14" s="6">
        <f t="shared" si="42"/>
        <v>34</v>
      </c>
      <c r="CE14" s="6">
        <f t="shared" si="43"/>
        <v>34</v>
      </c>
      <c r="CF14" s="6">
        <f t="shared" si="44"/>
        <v>34</v>
      </c>
      <c r="CG14" s="6">
        <f t="shared" si="45"/>
        <v>34</v>
      </c>
      <c r="CH14" s="6">
        <f t="shared" si="46"/>
        <v>35</v>
      </c>
      <c r="CI14" s="6">
        <f t="shared" si="47"/>
        <v>36</v>
      </c>
      <c r="CJ14" s="6">
        <f t="shared" si="48"/>
        <v>36</v>
      </c>
      <c r="CK14" s="6">
        <f t="shared" si="49"/>
        <v>36</v>
      </c>
      <c r="CL14" s="6">
        <f t="shared" si="50"/>
        <v>37</v>
      </c>
      <c r="CM14" s="6">
        <f t="shared" si="51"/>
        <v>38</v>
      </c>
      <c r="CN14" s="6">
        <f t="shared" si="52"/>
        <v>38</v>
      </c>
      <c r="CO14" s="6">
        <f t="shared" si="53"/>
        <v>38</v>
      </c>
      <c r="CP14" s="317">
        <f t="shared" si="54"/>
        <v>34.555555555555557</v>
      </c>
    </row>
    <row r="15" spans="1:94" s="13" customFormat="1" ht="16" customHeight="1">
      <c r="A15" s="57" t="s">
        <v>93</v>
      </c>
      <c r="B15" s="170" t="s">
        <v>126</v>
      </c>
      <c r="C15" s="102">
        <f t="shared" si="0"/>
        <v>34.666666666666664</v>
      </c>
      <c r="D15" s="103">
        <v>0</v>
      </c>
      <c r="E15" s="103">
        <f>VLOOKUP($A15,'30-03'!$A$6:$L$29,3,FALSE)</f>
        <v>34</v>
      </c>
      <c r="F15" s="103">
        <v>0</v>
      </c>
      <c r="G15" s="103">
        <v>0</v>
      </c>
      <c r="H15" s="103">
        <f>VLOOKUP($A15,'20-04'!$A$6:$L$29,3,FALSE)</f>
        <v>35</v>
      </c>
      <c r="I15" s="103">
        <f>IFERROR(VLOOKUP($A15,'27-04'!$A$6:$L$29,3,FALSE),0)</f>
        <v>37</v>
      </c>
      <c r="J15" s="103">
        <f>IFERROR(VLOOKUP($A15,'04-05'!$A$6:$L$29,3,FALSE),0)</f>
        <v>31</v>
      </c>
      <c r="K15" s="103">
        <f>IFERROR(VLOOKUP($A15,'11-05'!$A$6:$L$29,3,FALSE),0)</f>
        <v>0</v>
      </c>
      <c r="L15" s="103">
        <f>IFERROR(VLOOKUP($A15,'18-05'!$A$6:$L$29,3,FALSE),0)</f>
        <v>0</v>
      </c>
      <c r="M15" s="103">
        <f>IFERROR(VLOOKUP($A15,'25-05'!$A$6:$L$29,3,FALSE),0)</f>
        <v>35</v>
      </c>
      <c r="N15" s="103">
        <f>IFERROR(VLOOKUP($A15,'01-06'!$A$6:$L$29,3,FALSE),0)</f>
        <v>0</v>
      </c>
      <c r="O15" s="103">
        <f>IFERROR(VLOOKUP($A15,'08-06'!$A$6:$L$29,3,FALSE),0)</f>
        <v>0</v>
      </c>
      <c r="P15" s="103">
        <f>IFERROR(VLOOKUP($A15,'10-06'!$A$6:$L$29,3,FALSE),0)</f>
        <v>36</v>
      </c>
      <c r="Q15" s="103">
        <f>IFERROR(VLOOKUP($A15,'15-06'!$A$6:$L$29,3,FALSE),0)</f>
        <v>0</v>
      </c>
      <c r="R15" s="103">
        <f>IFERROR(VLOOKUP($A15,'22-06'!$A$6:$L$29,3,FALSE),0)</f>
        <v>0</v>
      </c>
      <c r="S15" s="103">
        <f>IFERROR(VLOOKUP($A15,'29-06'!$A$6:$L$29,3,FALSE),0)</f>
        <v>0</v>
      </c>
      <c r="T15" s="103">
        <f>IFERROR(VLOOKUP($A15,'06-07'!$A$6:$L$29,3,FALSE),0)</f>
        <v>34</v>
      </c>
      <c r="U15" s="103">
        <f>IFERROR(VLOOKUP($A15,'13-07'!$A$6:$L$29,3,FALSE),0)</f>
        <v>0</v>
      </c>
      <c r="V15" s="103">
        <f>IFERROR(VLOOKUP($A15,'20-07'!$A$6:$L$29,3,FALSE),0)</f>
        <v>0</v>
      </c>
      <c r="W15" s="103">
        <f>IFERROR(VLOOKUP($A15,'27-07'!$A$6:$L$29,3,FALSE),0)</f>
        <v>35</v>
      </c>
      <c r="X15" s="103">
        <f>IFERROR(VLOOKUP($A15,'03-08'!$A$6:$L$29,3,FALSE),0)</f>
        <v>30</v>
      </c>
      <c r="Y15" s="103">
        <f>IFERROR(VLOOKUP($A15,'10-08'!$A$6:$L$29,3,FALSE),0)</f>
        <v>0</v>
      </c>
      <c r="Z15" s="103">
        <f>IFERROR(VLOOKUP($A15,'17-08'!$A$6:$L$29,3,FALSE),0)</f>
        <v>0</v>
      </c>
      <c r="AA15" s="103">
        <f>IFERROR(VLOOKUP($A15,'24-08'!$A$6:$L$29,3,FALSE),0)</f>
        <v>0</v>
      </c>
      <c r="AB15" s="103">
        <f>IFERROR(VLOOKUP($A15,'26-08'!$A$6:$L$29,3,FALSE),0)</f>
        <v>34</v>
      </c>
      <c r="AC15" s="103">
        <f>IFERROR(VLOOKUP($A15,'31-08'!$A$6:$L$29,3,FALSE),0)</f>
        <v>0</v>
      </c>
      <c r="AD15" s="103">
        <f>IFERROR(VLOOKUP($A15,'27-08'!$A$6:$L$29,3,FALSE),0)</f>
        <v>34</v>
      </c>
      <c r="AE15" s="103">
        <f>IFERROR(VLOOKUP($A15,'07-09'!$A$6:$L$29,3,FALSE),0)</f>
        <v>31</v>
      </c>
      <c r="AF15" s="103">
        <f>IFERROR(VLOOKUP($A15,'14-09'!$A$6:$L$29,3,FALSE),0)</f>
        <v>0</v>
      </c>
      <c r="AG15" s="103">
        <f>IFERROR(VLOOKUP($A15,'21-09'!$A$6:$L$29,3,FALSE),0)</f>
        <v>0</v>
      </c>
      <c r="AH15" s="103">
        <f>IFERROR(VLOOKUP($A15,'28-09'!$A$6:$L$29,3,FALSE),0)</f>
        <v>36</v>
      </c>
      <c r="AI15" s="103">
        <f>IFERROR(VLOOKUP($A15,'05-10'!$A$6:$L$29,3,FALSE),0)</f>
        <v>37</v>
      </c>
      <c r="AJ15" s="103">
        <f>IFERROR(VLOOKUP($A15,'12-10'!$A$6:$L$29,3,FALSE),0)</f>
        <v>0</v>
      </c>
      <c r="AK15" s="103">
        <f>IFERROR(VLOOKUP($A15,'14-10'!$A$6:$L$29,3,FALSE),0)</f>
        <v>34</v>
      </c>
      <c r="AL15" s="15"/>
      <c r="AM15" s="6">
        <f t="shared" si="1"/>
        <v>99</v>
      </c>
      <c r="AN15" s="6">
        <f t="shared" si="2"/>
        <v>34</v>
      </c>
      <c r="AO15" s="6">
        <f t="shared" si="3"/>
        <v>99</v>
      </c>
      <c r="AP15" s="6">
        <f t="shared" si="4"/>
        <v>99</v>
      </c>
      <c r="AQ15" s="6">
        <f t="shared" si="5"/>
        <v>35</v>
      </c>
      <c r="AR15" s="6">
        <f t="shared" si="6"/>
        <v>37</v>
      </c>
      <c r="AS15" s="6">
        <f t="shared" si="7"/>
        <v>31</v>
      </c>
      <c r="AT15" s="6">
        <f t="shared" si="8"/>
        <v>99</v>
      </c>
      <c r="AU15" s="6">
        <f t="shared" si="9"/>
        <v>99</v>
      </c>
      <c r="AV15" s="6">
        <f t="shared" si="10"/>
        <v>35</v>
      </c>
      <c r="AW15" s="6">
        <f t="shared" si="11"/>
        <v>99</v>
      </c>
      <c r="AX15" s="6">
        <f t="shared" si="12"/>
        <v>99</v>
      </c>
      <c r="AY15" s="6">
        <f t="shared" si="13"/>
        <v>36</v>
      </c>
      <c r="AZ15" s="6">
        <f t="shared" si="14"/>
        <v>99</v>
      </c>
      <c r="BA15" s="6">
        <f t="shared" si="15"/>
        <v>99</v>
      </c>
      <c r="BB15" s="6">
        <f t="shared" si="16"/>
        <v>99</v>
      </c>
      <c r="BC15" s="6">
        <f t="shared" si="17"/>
        <v>34</v>
      </c>
      <c r="BD15" s="6">
        <f t="shared" si="18"/>
        <v>99</v>
      </c>
      <c r="BE15" s="6">
        <f t="shared" si="19"/>
        <v>99</v>
      </c>
      <c r="BF15" s="6">
        <f t="shared" si="20"/>
        <v>35</v>
      </c>
      <c r="BG15" s="6">
        <f t="shared" si="21"/>
        <v>30</v>
      </c>
      <c r="BH15" s="6">
        <f t="shared" si="22"/>
        <v>99</v>
      </c>
      <c r="BI15" s="6">
        <f t="shared" si="23"/>
        <v>99</v>
      </c>
      <c r="BJ15" s="6">
        <f t="shared" si="24"/>
        <v>99</v>
      </c>
      <c r="BK15" s="6">
        <f t="shared" si="25"/>
        <v>34</v>
      </c>
      <c r="BL15" s="6">
        <f t="shared" si="26"/>
        <v>99</v>
      </c>
      <c r="BM15" s="6">
        <f t="shared" si="27"/>
        <v>34</v>
      </c>
      <c r="BN15" s="6">
        <f t="shared" si="28"/>
        <v>31</v>
      </c>
      <c r="BO15" s="6">
        <f t="shared" si="29"/>
        <v>99</v>
      </c>
      <c r="BP15" s="6">
        <f t="shared" si="30"/>
        <v>99</v>
      </c>
      <c r="BQ15" s="6">
        <f t="shared" si="31"/>
        <v>36</v>
      </c>
      <c r="BR15" s="6">
        <f t="shared" si="32"/>
        <v>37</v>
      </c>
      <c r="BS15" s="6">
        <f t="shared" si="33"/>
        <v>99</v>
      </c>
      <c r="BT15" s="6">
        <f t="shared" si="34"/>
        <v>34</v>
      </c>
      <c r="BU15" s="6"/>
      <c r="BV15" s="6">
        <f t="shared" si="35"/>
        <v>15</v>
      </c>
      <c r="BW15" s="6"/>
      <c r="BX15" s="6">
        <f t="shared" si="36"/>
        <v>30</v>
      </c>
      <c r="BY15" s="6">
        <f t="shared" si="37"/>
        <v>31</v>
      </c>
      <c r="BZ15" s="6">
        <f t="shared" si="38"/>
        <v>31</v>
      </c>
      <c r="CA15" s="6">
        <f t="shared" si="39"/>
        <v>34</v>
      </c>
      <c r="CB15" s="6">
        <f t="shared" si="40"/>
        <v>34</v>
      </c>
      <c r="CC15" s="6">
        <f t="shared" si="41"/>
        <v>34</v>
      </c>
      <c r="CD15" s="6">
        <f t="shared" si="42"/>
        <v>34</v>
      </c>
      <c r="CE15" s="6">
        <f t="shared" si="43"/>
        <v>34</v>
      </c>
      <c r="CF15" s="6">
        <f t="shared" si="44"/>
        <v>35</v>
      </c>
      <c r="CG15" s="6">
        <f t="shared" si="45"/>
        <v>35</v>
      </c>
      <c r="CH15" s="6">
        <f t="shared" si="46"/>
        <v>35</v>
      </c>
      <c r="CI15" s="6">
        <f t="shared" si="47"/>
        <v>36</v>
      </c>
      <c r="CJ15" s="6">
        <f t="shared" si="48"/>
        <v>36</v>
      </c>
      <c r="CK15" s="6">
        <f t="shared" si="49"/>
        <v>37</v>
      </c>
      <c r="CL15" s="6">
        <f t="shared" si="50"/>
        <v>37</v>
      </c>
      <c r="CM15" s="6">
        <f t="shared" si="51"/>
        <v>37</v>
      </c>
      <c r="CN15" s="6">
        <f t="shared" si="52"/>
        <v>37</v>
      </c>
      <c r="CO15" s="6">
        <f t="shared" si="53"/>
        <v>37</v>
      </c>
      <c r="CP15" s="317">
        <f t="shared" si="54"/>
        <v>34.666666666666664</v>
      </c>
    </row>
    <row r="16" spans="1:94" ht="16" customHeight="1">
      <c r="A16" s="57" t="s">
        <v>96</v>
      </c>
      <c r="B16" s="170" t="s">
        <v>138</v>
      </c>
      <c r="C16" s="102">
        <f t="shared" si="0"/>
        <v>34.888888888888886</v>
      </c>
      <c r="D16" s="103">
        <v>0</v>
      </c>
      <c r="E16" s="103">
        <v>0</v>
      </c>
      <c r="F16" s="103">
        <v>0</v>
      </c>
      <c r="G16" s="103">
        <v>0</v>
      </c>
      <c r="H16" s="103">
        <f>VLOOKUP($A16,'20-04'!$A$6:$L$29,3,FALSE)</f>
        <v>35</v>
      </c>
      <c r="I16" s="103">
        <f>IFERROR(VLOOKUP($A16,'27-04'!$A$6:$L$29,3,FALSE),0)</f>
        <v>31</v>
      </c>
      <c r="J16" s="103">
        <f>IFERROR(VLOOKUP($A16,'04-05'!$A$6:$L$29,3,FALSE),0)</f>
        <v>30</v>
      </c>
      <c r="K16" s="103">
        <f>IFERROR(VLOOKUP($A16,'11-05'!$A$6:$L$29,3,FALSE),0)</f>
        <v>34</v>
      </c>
      <c r="L16" s="103">
        <f>IFERROR(VLOOKUP($A16,'18-05'!$A$6:$L$29,3,FALSE),0)</f>
        <v>0</v>
      </c>
      <c r="M16" s="103">
        <f>IFERROR(VLOOKUP($A16,'25-05'!$A$6:$L$29,3,FALSE),0)</f>
        <v>0</v>
      </c>
      <c r="N16" s="103">
        <f>IFERROR(VLOOKUP($A16,'01-06'!$A$6:$L$29,3,FALSE),0)</f>
        <v>0</v>
      </c>
      <c r="O16" s="103">
        <f>IFERROR(VLOOKUP($A16,'08-06'!$A$6:$L$29,3,FALSE),0)</f>
        <v>0</v>
      </c>
      <c r="P16" s="103">
        <f>IFERROR(VLOOKUP($A16,'10-06'!$A$6:$L$29,3,FALSE),0)</f>
        <v>0</v>
      </c>
      <c r="Q16" s="103">
        <f>IFERROR(VLOOKUP($A16,'15-06'!$A$6:$L$29,3,FALSE),0)</f>
        <v>35</v>
      </c>
      <c r="R16" s="103">
        <f>IFERROR(VLOOKUP($A16,'22-06'!$A$6:$L$29,3,FALSE),0)</f>
        <v>39</v>
      </c>
      <c r="S16" s="103">
        <f>IFERROR(VLOOKUP($A16,'29-06'!$A$6:$L$29,3,FALSE),0)</f>
        <v>0</v>
      </c>
      <c r="T16" s="103">
        <f>IFERROR(VLOOKUP($A16,'06-07'!$A$6:$L$29,3,FALSE),0)</f>
        <v>35</v>
      </c>
      <c r="U16" s="103">
        <f>IFERROR(VLOOKUP($A16,'13-07'!$A$6:$L$29,3,FALSE),0)</f>
        <v>0</v>
      </c>
      <c r="V16" s="103">
        <f>IFERROR(VLOOKUP($A16,'20-07'!$A$6:$L$29,3,FALSE),0)</f>
        <v>0</v>
      </c>
      <c r="W16" s="103">
        <f>IFERROR(VLOOKUP($A16,'27-07'!$A$6:$L$29,3,FALSE),0)</f>
        <v>30</v>
      </c>
      <c r="X16" s="103">
        <f>IFERROR(VLOOKUP($A16,'03-08'!$A$6:$L$29,3,FALSE),0)</f>
        <v>0</v>
      </c>
      <c r="Y16" s="103">
        <f>IFERROR(VLOOKUP($A16,'10-08'!$A$6:$L$29,3,FALSE),0)</f>
        <v>35</v>
      </c>
      <c r="Z16" s="103">
        <f>IFERROR(VLOOKUP($A16,'17-08'!$A$6:$L$29,3,FALSE),0)</f>
        <v>0</v>
      </c>
      <c r="AA16" s="103">
        <f>IFERROR(VLOOKUP($A16,'24-08'!$A$6:$L$29,3,FALSE),0)</f>
        <v>0</v>
      </c>
      <c r="AB16" s="103">
        <f>IFERROR(VLOOKUP($A16,'26-08'!$A$6:$L$29,3,FALSE),0)</f>
        <v>39</v>
      </c>
      <c r="AC16" s="103">
        <f>IFERROR(VLOOKUP($A16,'31-08'!$A$6:$L$29,3,FALSE),0)</f>
        <v>0</v>
      </c>
      <c r="AD16" s="103">
        <f>IFERROR(VLOOKUP($A16,'27-08'!$A$6:$L$29,3,FALSE),0)</f>
        <v>30</v>
      </c>
      <c r="AE16" s="103">
        <f>IFERROR(VLOOKUP($A16,'07-09'!$A$6:$L$29,3,FALSE),0)</f>
        <v>0</v>
      </c>
      <c r="AF16" s="103">
        <f>IFERROR(VLOOKUP($A16,'14-09'!$A$6:$L$29,3,FALSE),0)</f>
        <v>38</v>
      </c>
      <c r="AG16" s="103">
        <f>IFERROR(VLOOKUP($A16,'21-09'!$A$6:$L$29,3,FALSE),0)</f>
        <v>0</v>
      </c>
      <c r="AH16" s="103">
        <f>IFERROR(VLOOKUP($A16,'28-09'!$A$6:$L$29,3,FALSE),0)</f>
        <v>0</v>
      </c>
      <c r="AI16" s="103">
        <f>IFERROR(VLOOKUP($A16,'05-10'!$A$6:$L$29,3,FALSE),0)</f>
        <v>32</v>
      </c>
      <c r="AJ16" s="103">
        <f>IFERROR(VLOOKUP($A16,'12-10'!$A$6:$L$29,3,FALSE),0)</f>
        <v>0</v>
      </c>
      <c r="AK16" s="103">
        <f>IFERROR(VLOOKUP($A16,'14-10'!$A$6:$L$29,3,FALSE),0)</f>
        <v>0</v>
      </c>
      <c r="AL16" s="15"/>
      <c r="AM16" s="6">
        <f t="shared" si="1"/>
        <v>99</v>
      </c>
      <c r="AN16" s="6">
        <f t="shared" si="2"/>
        <v>99</v>
      </c>
      <c r="AO16" s="6">
        <f t="shared" si="3"/>
        <v>99</v>
      </c>
      <c r="AP16" s="6">
        <f t="shared" si="4"/>
        <v>99</v>
      </c>
      <c r="AQ16" s="6">
        <f t="shared" si="5"/>
        <v>35</v>
      </c>
      <c r="AR16" s="6">
        <f t="shared" si="6"/>
        <v>31</v>
      </c>
      <c r="AS16" s="6">
        <f t="shared" si="7"/>
        <v>30</v>
      </c>
      <c r="AT16" s="6">
        <f t="shared" si="8"/>
        <v>34</v>
      </c>
      <c r="AU16" s="6">
        <f t="shared" si="9"/>
        <v>99</v>
      </c>
      <c r="AV16" s="6">
        <f t="shared" si="10"/>
        <v>99</v>
      </c>
      <c r="AW16" s="6">
        <f t="shared" si="11"/>
        <v>99</v>
      </c>
      <c r="AX16" s="6">
        <f t="shared" si="12"/>
        <v>99</v>
      </c>
      <c r="AY16" s="6">
        <f t="shared" si="13"/>
        <v>99</v>
      </c>
      <c r="AZ16" s="6">
        <f t="shared" si="14"/>
        <v>35</v>
      </c>
      <c r="BA16" s="6">
        <f t="shared" si="15"/>
        <v>39</v>
      </c>
      <c r="BB16" s="6">
        <f t="shared" si="16"/>
        <v>99</v>
      </c>
      <c r="BC16" s="6">
        <f t="shared" si="17"/>
        <v>35</v>
      </c>
      <c r="BD16" s="6">
        <f t="shared" si="18"/>
        <v>99</v>
      </c>
      <c r="BE16" s="6">
        <f t="shared" si="19"/>
        <v>99</v>
      </c>
      <c r="BF16" s="6">
        <f t="shared" si="20"/>
        <v>30</v>
      </c>
      <c r="BG16" s="6">
        <f t="shared" si="21"/>
        <v>99</v>
      </c>
      <c r="BH16" s="6">
        <f t="shared" si="22"/>
        <v>35</v>
      </c>
      <c r="BI16" s="6">
        <f t="shared" si="23"/>
        <v>99</v>
      </c>
      <c r="BJ16" s="6">
        <f t="shared" si="24"/>
        <v>99</v>
      </c>
      <c r="BK16" s="6">
        <f t="shared" si="25"/>
        <v>39</v>
      </c>
      <c r="BL16" s="6">
        <f t="shared" si="26"/>
        <v>99</v>
      </c>
      <c r="BM16" s="6">
        <f t="shared" si="27"/>
        <v>30</v>
      </c>
      <c r="BN16" s="6">
        <f t="shared" si="28"/>
        <v>99</v>
      </c>
      <c r="BO16" s="6">
        <f t="shared" si="29"/>
        <v>38</v>
      </c>
      <c r="BP16" s="6">
        <f t="shared" si="30"/>
        <v>99</v>
      </c>
      <c r="BQ16" s="6">
        <f t="shared" si="31"/>
        <v>99</v>
      </c>
      <c r="BR16" s="6">
        <f t="shared" si="32"/>
        <v>32</v>
      </c>
      <c r="BS16" s="6">
        <f t="shared" si="33"/>
        <v>99</v>
      </c>
      <c r="BT16" s="6">
        <f t="shared" si="34"/>
        <v>99</v>
      </c>
      <c r="BV16" s="6">
        <f t="shared" si="35"/>
        <v>13</v>
      </c>
      <c r="BX16" s="6">
        <f t="shared" si="36"/>
        <v>30</v>
      </c>
      <c r="BY16" s="6">
        <f t="shared" si="37"/>
        <v>30</v>
      </c>
      <c r="BZ16" s="6">
        <f t="shared" si="38"/>
        <v>30</v>
      </c>
      <c r="CA16" s="6">
        <f t="shared" si="39"/>
        <v>31</v>
      </c>
      <c r="CB16" s="6">
        <f t="shared" si="40"/>
        <v>32</v>
      </c>
      <c r="CC16" s="6">
        <f t="shared" si="41"/>
        <v>34</v>
      </c>
      <c r="CD16" s="6">
        <f t="shared" si="42"/>
        <v>35</v>
      </c>
      <c r="CE16" s="6">
        <f t="shared" si="43"/>
        <v>35</v>
      </c>
      <c r="CF16" s="6">
        <f t="shared" si="44"/>
        <v>35</v>
      </c>
      <c r="CG16" s="6">
        <f t="shared" si="45"/>
        <v>35</v>
      </c>
      <c r="CH16" s="6">
        <f t="shared" si="46"/>
        <v>38</v>
      </c>
      <c r="CI16" s="6">
        <f t="shared" si="47"/>
        <v>39</v>
      </c>
      <c r="CJ16" s="6">
        <f t="shared" si="48"/>
        <v>39</v>
      </c>
      <c r="CK16" s="6">
        <f t="shared" si="49"/>
        <v>37</v>
      </c>
      <c r="CL16" s="6">
        <f t="shared" si="50"/>
        <v>37</v>
      </c>
      <c r="CM16" s="6">
        <f t="shared" si="51"/>
        <v>37</v>
      </c>
      <c r="CN16" s="6">
        <f t="shared" si="52"/>
        <v>37</v>
      </c>
      <c r="CO16" s="6">
        <f t="shared" si="53"/>
        <v>37</v>
      </c>
      <c r="CP16" s="317">
        <f t="shared" si="54"/>
        <v>34.888888888888886</v>
      </c>
    </row>
    <row r="17" spans="1:94" ht="16" customHeight="1">
      <c r="A17" s="57" t="s">
        <v>74</v>
      </c>
      <c r="B17" s="170" t="s">
        <v>122</v>
      </c>
      <c r="C17" s="102">
        <f t="shared" si="0"/>
        <v>34.888888888888886</v>
      </c>
      <c r="D17" s="103">
        <f>VLOOKUP($A17,'26-03'!$A$6:$L$29,3,FALSE)</f>
        <v>37</v>
      </c>
      <c r="E17" s="103">
        <f>VLOOKUP($A17,'30-03'!$A$6:$L$29,3,FALSE)</f>
        <v>39</v>
      </c>
      <c r="F17" s="103">
        <f>VLOOKUP($A17,'06-04'!$A$6:$L$29,3,FALSE)</f>
        <v>33</v>
      </c>
      <c r="G17" s="103">
        <f>VLOOKUP($A17,'13-04'!$A$6:$L$29,3,FALSE)</f>
        <v>39</v>
      </c>
      <c r="H17" s="103">
        <v>0</v>
      </c>
      <c r="I17" s="103">
        <f>IFERROR(VLOOKUP($A17,'27-04'!$A$6:$L$29,3,FALSE),0)</f>
        <v>39</v>
      </c>
      <c r="J17" s="103">
        <f>IFERROR(VLOOKUP($A17,'04-05'!$A$6:$L$29,3,FALSE),0)</f>
        <v>36</v>
      </c>
      <c r="K17" s="103">
        <f>IFERROR(VLOOKUP($A17,'11-05'!$A$6:$L$29,3,FALSE),0)</f>
        <v>38</v>
      </c>
      <c r="L17" s="103">
        <f>IFERROR(VLOOKUP($A17,'18-05'!$A$6:$L$29,3,FALSE),0)</f>
        <v>37</v>
      </c>
      <c r="M17" s="103">
        <f>IFERROR(VLOOKUP($A17,'25-05'!$A$6:$L$29,3,FALSE),0)</f>
        <v>38</v>
      </c>
      <c r="N17" s="103">
        <f>IFERROR(VLOOKUP($A17,'01-06'!$A$6:$L$29,3,FALSE),0)</f>
        <v>0</v>
      </c>
      <c r="O17" s="103">
        <f>IFERROR(VLOOKUP($A17,'08-06'!$A$6:$L$29,3,FALSE),0)</f>
        <v>40</v>
      </c>
      <c r="P17" s="103">
        <f>IFERROR(VLOOKUP($A17,'10-06'!$A$6:$L$29,3,FALSE),0)</f>
        <v>45</v>
      </c>
      <c r="Q17" s="103">
        <f>IFERROR(VLOOKUP($A17,'15-06'!$A$6:$L$29,3,FALSE),0)</f>
        <v>40</v>
      </c>
      <c r="R17" s="103">
        <f>IFERROR(VLOOKUP($A17,'22-06'!$A$6:$L$29,3,FALSE),0)</f>
        <v>40</v>
      </c>
      <c r="S17" s="103">
        <f>IFERROR(VLOOKUP($A17,'29-06'!$A$6:$L$29,3,FALSE),0)</f>
        <v>35</v>
      </c>
      <c r="T17" s="103">
        <f>IFERROR(VLOOKUP($A17,'06-07'!$A$6:$L$29,3,FALSE),0)</f>
        <v>40</v>
      </c>
      <c r="U17" s="103">
        <f>IFERROR(VLOOKUP($A17,'13-07'!$A$6:$L$29,3,FALSE),0)</f>
        <v>35</v>
      </c>
      <c r="V17" s="103">
        <f>IFERROR(VLOOKUP($A17,'20-07'!$A$6:$L$29,3,FALSE),0)</f>
        <v>0</v>
      </c>
      <c r="W17" s="103">
        <f>IFERROR(VLOOKUP($A17,'27-07'!$A$6:$L$29,3,FALSE),0)</f>
        <v>31</v>
      </c>
      <c r="X17" s="103">
        <f>IFERROR(VLOOKUP($A17,'03-08'!$A$6:$L$29,3,FALSE),0)</f>
        <v>36</v>
      </c>
      <c r="Y17" s="103">
        <f>IFERROR(VLOOKUP($A17,'10-08'!$A$6:$L$29,3,FALSE),0)</f>
        <v>39</v>
      </c>
      <c r="Z17" s="103">
        <f>IFERROR(VLOOKUP($A17,'17-08'!$A$6:$L$29,3,FALSE),0)</f>
        <v>39</v>
      </c>
      <c r="AA17" s="103">
        <f>IFERROR(VLOOKUP($A17,'24-08'!$A$6:$L$29,3,FALSE),0)</f>
        <v>32</v>
      </c>
      <c r="AB17" s="103">
        <f>IFERROR(VLOOKUP($A17,'26-08'!$A$6:$L$29,3,FALSE),0)</f>
        <v>35</v>
      </c>
      <c r="AC17" s="103">
        <f>IFERROR(VLOOKUP($A17,'31-08'!$A$6:$L$29,3,FALSE),0)</f>
        <v>0</v>
      </c>
      <c r="AD17" s="103">
        <f>IFERROR(VLOOKUP($A17,'27-08'!$A$6:$L$29,3,FALSE),0)</f>
        <v>38</v>
      </c>
      <c r="AE17" s="103">
        <f>IFERROR(VLOOKUP($A17,'07-09'!$A$6:$L$29,3,FALSE),0)</f>
        <v>28</v>
      </c>
      <c r="AF17" s="103">
        <f>IFERROR(VLOOKUP($A17,'14-09'!$A$6:$L$29,3,FALSE),0)</f>
        <v>37</v>
      </c>
      <c r="AG17" s="103">
        <f>IFERROR(VLOOKUP($A17,'21-09'!$A$6:$L$29,3,FALSE),0)</f>
        <v>33</v>
      </c>
      <c r="AH17" s="103">
        <f>IFERROR(VLOOKUP($A17,'28-09'!$A$6:$L$29,3,FALSE),0)</f>
        <v>39</v>
      </c>
      <c r="AI17" s="103">
        <f>IFERROR(VLOOKUP($A17,'05-10'!$A$6:$L$29,3,FALSE),0)</f>
        <v>36</v>
      </c>
      <c r="AJ17" s="103">
        <f>IFERROR(VLOOKUP($A17,'12-10'!$A$6:$L$29,3,FALSE),0)</f>
        <v>40</v>
      </c>
      <c r="AK17" s="103">
        <f>IFERROR(VLOOKUP($A17,'14-10'!$A$6:$L$29,3,FALSE),0)</f>
        <v>33</v>
      </c>
      <c r="AL17" s="15"/>
      <c r="AM17" s="6">
        <f t="shared" si="1"/>
        <v>37</v>
      </c>
      <c r="AN17" s="6">
        <f t="shared" si="2"/>
        <v>39</v>
      </c>
      <c r="AO17" s="6">
        <f t="shared" si="3"/>
        <v>33</v>
      </c>
      <c r="AP17" s="6">
        <f t="shared" si="4"/>
        <v>39</v>
      </c>
      <c r="AQ17" s="6">
        <f t="shared" si="5"/>
        <v>99</v>
      </c>
      <c r="AR17" s="6">
        <f t="shared" si="6"/>
        <v>39</v>
      </c>
      <c r="AS17" s="6">
        <f t="shared" si="7"/>
        <v>36</v>
      </c>
      <c r="AT17" s="6">
        <f t="shared" si="8"/>
        <v>38</v>
      </c>
      <c r="AU17" s="6">
        <f t="shared" si="9"/>
        <v>37</v>
      </c>
      <c r="AV17" s="6">
        <f t="shared" si="10"/>
        <v>38</v>
      </c>
      <c r="AW17" s="6">
        <f t="shared" si="11"/>
        <v>99</v>
      </c>
      <c r="AX17" s="6">
        <f t="shared" si="12"/>
        <v>40</v>
      </c>
      <c r="AY17" s="6">
        <f t="shared" si="13"/>
        <v>45</v>
      </c>
      <c r="AZ17" s="6">
        <f t="shared" si="14"/>
        <v>40</v>
      </c>
      <c r="BA17" s="6">
        <f t="shared" si="15"/>
        <v>40</v>
      </c>
      <c r="BB17" s="6">
        <f t="shared" si="16"/>
        <v>35</v>
      </c>
      <c r="BC17" s="6">
        <f t="shared" si="17"/>
        <v>40</v>
      </c>
      <c r="BD17" s="6">
        <f t="shared" si="18"/>
        <v>35</v>
      </c>
      <c r="BE17" s="6">
        <f t="shared" si="19"/>
        <v>99</v>
      </c>
      <c r="BF17" s="6">
        <f t="shared" si="20"/>
        <v>31</v>
      </c>
      <c r="BG17" s="6">
        <f t="shared" si="21"/>
        <v>36</v>
      </c>
      <c r="BH17" s="6">
        <f t="shared" si="22"/>
        <v>39</v>
      </c>
      <c r="BI17" s="6">
        <f t="shared" si="23"/>
        <v>39</v>
      </c>
      <c r="BJ17" s="6">
        <f t="shared" si="24"/>
        <v>32</v>
      </c>
      <c r="BK17" s="6">
        <f t="shared" si="25"/>
        <v>35</v>
      </c>
      <c r="BL17" s="6">
        <f t="shared" si="26"/>
        <v>99</v>
      </c>
      <c r="BM17" s="6">
        <f t="shared" si="27"/>
        <v>38</v>
      </c>
      <c r="BN17" s="6">
        <f t="shared" si="28"/>
        <v>28</v>
      </c>
      <c r="BO17" s="6">
        <f t="shared" si="29"/>
        <v>37</v>
      </c>
      <c r="BP17" s="6">
        <f t="shared" si="30"/>
        <v>33</v>
      </c>
      <c r="BQ17" s="6">
        <f t="shared" si="31"/>
        <v>39</v>
      </c>
      <c r="BR17" s="6">
        <f t="shared" si="32"/>
        <v>36</v>
      </c>
      <c r="BS17" s="6">
        <f t="shared" si="33"/>
        <v>40</v>
      </c>
      <c r="BT17" s="6">
        <f t="shared" si="34"/>
        <v>33</v>
      </c>
      <c r="BV17" s="6">
        <f t="shared" si="35"/>
        <v>30</v>
      </c>
      <c r="BX17" s="6">
        <f t="shared" si="36"/>
        <v>28</v>
      </c>
      <c r="BY17" s="6">
        <f t="shared" si="37"/>
        <v>31</v>
      </c>
      <c r="BZ17" s="6">
        <f t="shared" si="38"/>
        <v>32</v>
      </c>
      <c r="CA17" s="6">
        <f t="shared" si="39"/>
        <v>33</v>
      </c>
      <c r="CB17" s="6">
        <f t="shared" si="40"/>
        <v>33</v>
      </c>
      <c r="CC17" s="6">
        <f t="shared" si="41"/>
        <v>33</v>
      </c>
      <c r="CD17" s="6">
        <f t="shared" si="42"/>
        <v>35</v>
      </c>
      <c r="CE17" s="6">
        <f t="shared" si="43"/>
        <v>35</v>
      </c>
      <c r="CF17" s="6">
        <f t="shared" si="44"/>
        <v>35</v>
      </c>
      <c r="CG17" s="6">
        <f t="shared" si="45"/>
        <v>36</v>
      </c>
      <c r="CH17" s="6">
        <f t="shared" si="46"/>
        <v>36</v>
      </c>
      <c r="CI17" s="6">
        <f t="shared" si="47"/>
        <v>36</v>
      </c>
      <c r="CJ17" s="6">
        <f t="shared" si="48"/>
        <v>37</v>
      </c>
      <c r="CK17" s="6">
        <f t="shared" si="49"/>
        <v>37</v>
      </c>
      <c r="CL17" s="6">
        <f t="shared" si="50"/>
        <v>37</v>
      </c>
      <c r="CM17" s="6">
        <f t="shared" si="51"/>
        <v>38</v>
      </c>
      <c r="CN17" s="6">
        <f t="shared" si="52"/>
        <v>38</v>
      </c>
      <c r="CO17" s="6">
        <f t="shared" si="53"/>
        <v>38</v>
      </c>
      <c r="CP17" s="317">
        <f t="shared" si="54"/>
        <v>34.888888888888886</v>
      </c>
    </row>
    <row r="18" spans="1:94" ht="16" customHeight="1">
      <c r="A18" s="57" t="s">
        <v>78</v>
      </c>
      <c r="B18" s="170" t="s">
        <v>128</v>
      </c>
      <c r="C18" s="102">
        <f t="shared" si="0"/>
        <v>35</v>
      </c>
      <c r="D18" s="103">
        <f>VLOOKUP($A18,'26-03'!$A$6:$L$29,3,FALSE)</f>
        <v>39</v>
      </c>
      <c r="E18" s="103">
        <v>0</v>
      </c>
      <c r="F18" s="103">
        <f>VLOOKUP($A18,'06-04'!$A$6:$L$29,3,FALSE)</f>
        <v>39</v>
      </c>
      <c r="G18" s="103">
        <f>VLOOKUP($A18,'13-04'!$A$6:$L$29,3,FALSE)</f>
        <v>31</v>
      </c>
      <c r="H18" s="103">
        <f>VLOOKUP($A18,'20-04'!$A$6:$L$29,3,FALSE)</f>
        <v>34</v>
      </c>
      <c r="I18" s="103">
        <f>IFERROR(VLOOKUP($A18,'27-04'!$A$6:$L$29,3,FALSE),0)</f>
        <v>38</v>
      </c>
      <c r="J18" s="103">
        <f>IFERROR(VLOOKUP($A18,'04-05'!$A$6:$L$29,3,FALSE),0)</f>
        <v>0</v>
      </c>
      <c r="K18" s="103">
        <f>IFERROR(VLOOKUP($A18,'11-05'!$A$6:$L$29,3,FALSE),0)</f>
        <v>0</v>
      </c>
      <c r="L18" s="103">
        <f>IFERROR(VLOOKUP($A18,'18-05'!$A$6:$L$29,3,FALSE),0)</f>
        <v>34</v>
      </c>
      <c r="M18" s="103">
        <f>IFERROR(VLOOKUP($A18,'25-05'!$A$6:$L$29,3,FALSE),0)</f>
        <v>41</v>
      </c>
      <c r="N18" s="103">
        <f>IFERROR(VLOOKUP($A18,'01-06'!$A$6:$L$29,3,FALSE),0)</f>
        <v>37</v>
      </c>
      <c r="O18" s="103">
        <f>IFERROR(VLOOKUP($A18,'08-06'!$A$6:$L$29,3,FALSE),0)</f>
        <v>44</v>
      </c>
      <c r="P18" s="103">
        <f>IFERROR(VLOOKUP($A18,'10-06'!$A$6:$L$29,3,FALSE),0)</f>
        <v>0</v>
      </c>
      <c r="Q18" s="103">
        <f>IFERROR(VLOOKUP($A18,'15-06'!$A$6:$L$29,3,FALSE),0)</f>
        <v>32</v>
      </c>
      <c r="R18" s="103">
        <f>IFERROR(VLOOKUP($A18,'22-06'!$A$6:$L$29,3,FALSE),0)</f>
        <v>33</v>
      </c>
      <c r="S18" s="103">
        <f>IFERROR(VLOOKUP($A18,'29-06'!$A$6:$L$29,3,FALSE),0)</f>
        <v>34</v>
      </c>
      <c r="T18" s="103">
        <f>IFERROR(VLOOKUP($A18,'06-07'!$A$6:$L$29,3,FALSE),0)</f>
        <v>43</v>
      </c>
      <c r="U18" s="103">
        <f>IFERROR(VLOOKUP($A18,'13-07'!$A$6:$L$29,3,FALSE),0)</f>
        <v>34</v>
      </c>
      <c r="V18" s="103">
        <f>IFERROR(VLOOKUP($A18,'20-07'!$A$6:$L$29,3,FALSE),0)</f>
        <v>0</v>
      </c>
      <c r="W18" s="103">
        <f>IFERROR(VLOOKUP($A18,'27-07'!$A$6:$L$29,3,FALSE),0)</f>
        <v>0</v>
      </c>
      <c r="X18" s="103">
        <f>IFERROR(VLOOKUP($A18,'03-08'!$A$6:$L$29,3,FALSE),0)</f>
        <v>39</v>
      </c>
      <c r="Y18" s="103">
        <f>IFERROR(VLOOKUP($A18,'10-08'!$A$6:$L$29,3,FALSE),0)</f>
        <v>36</v>
      </c>
      <c r="Z18" s="103">
        <f>IFERROR(VLOOKUP($A18,'17-08'!$A$6:$L$29,3,FALSE),0)</f>
        <v>36</v>
      </c>
      <c r="AA18" s="103">
        <f>IFERROR(VLOOKUP($A18,'24-08'!$A$6:$L$29,3,FALSE),0)</f>
        <v>34</v>
      </c>
      <c r="AB18" s="103">
        <f>IFERROR(VLOOKUP($A18,'26-08'!$A$6:$L$29,3,FALSE),0)</f>
        <v>38</v>
      </c>
      <c r="AC18" s="103">
        <f>IFERROR(VLOOKUP($A18,'31-08'!$A$6:$L$29,3,FALSE),0)</f>
        <v>0</v>
      </c>
      <c r="AD18" s="103">
        <f>IFERROR(VLOOKUP($A18,'27-08'!$A$6:$L$29,3,FALSE),0)</f>
        <v>38</v>
      </c>
      <c r="AE18" s="103">
        <f>IFERROR(VLOOKUP($A18,'07-09'!$A$6:$L$29,3,FALSE),0)</f>
        <v>35</v>
      </c>
      <c r="AF18" s="103">
        <f>IFERROR(VLOOKUP($A18,'14-09'!$A$6:$L$29,3,FALSE),0)</f>
        <v>42</v>
      </c>
      <c r="AG18" s="103">
        <f>IFERROR(VLOOKUP($A18,'21-09'!$A$6:$L$29,3,FALSE),0)</f>
        <v>0</v>
      </c>
      <c r="AH18" s="103">
        <f>IFERROR(VLOOKUP($A18,'28-09'!$A$6:$L$29,3,FALSE),0)</f>
        <v>0</v>
      </c>
      <c r="AI18" s="103">
        <f>IFERROR(VLOOKUP($A18,'05-10'!$A$6:$L$29,3,FALSE),0)</f>
        <v>29</v>
      </c>
      <c r="AJ18" s="103">
        <f>IFERROR(VLOOKUP($A18,'12-10'!$A$6:$L$29,3,FALSE),0)</f>
        <v>39</v>
      </c>
      <c r="AK18" s="103">
        <f>IFERROR(VLOOKUP($A18,'14-10'!$A$6:$L$29,3,FALSE),0)</f>
        <v>38</v>
      </c>
      <c r="AL18" s="15"/>
      <c r="AM18" s="6">
        <f t="shared" si="1"/>
        <v>39</v>
      </c>
      <c r="AN18" s="6">
        <f t="shared" si="2"/>
        <v>99</v>
      </c>
      <c r="AO18" s="6">
        <f t="shared" si="3"/>
        <v>39</v>
      </c>
      <c r="AP18" s="6">
        <f t="shared" si="4"/>
        <v>31</v>
      </c>
      <c r="AQ18" s="6">
        <f t="shared" si="5"/>
        <v>34</v>
      </c>
      <c r="AR18" s="6">
        <f t="shared" si="6"/>
        <v>38</v>
      </c>
      <c r="AS18" s="6">
        <f t="shared" si="7"/>
        <v>99</v>
      </c>
      <c r="AT18" s="6">
        <f t="shared" si="8"/>
        <v>99</v>
      </c>
      <c r="AU18" s="6">
        <f t="shared" si="9"/>
        <v>34</v>
      </c>
      <c r="AV18" s="6">
        <f t="shared" si="10"/>
        <v>41</v>
      </c>
      <c r="AW18" s="6">
        <f t="shared" si="11"/>
        <v>37</v>
      </c>
      <c r="AX18" s="6">
        <f t="shared" si="12"/>
        <v>44</v>
      </c>
      <c r="AY18" s="6">
        <f t="shared" si="13"/>
        <v>99</v>
      </c>
      <c r="AZ18" s="6">
        <f t="shared" si="14"/>
        <v>32</v>
      </c>
      <c r="BA18" s="6">
        <f t="shared" si="15"/>
        <v>33</v>
      </c>
      <c r="BB18" s="6">
        <f t="shared" si="16"/>
        <v>34</v>
      </c>
      <c r="BC18" s="6">
        <f t="shared" si="17"/>
        <v>43</v>
      </c>
      <c r="BD18" s="6">
        <f t="shared" si="18"/>
        <v>34</v>
      </c>
      <c r="BE18" s="6">
        <f t="shared" si="19"/>
        <v>99</v>
      </c>
      <c r="BF18" s="6">
        <f t="shared" si="20"/>
        <v>99</v>
      </c>
      <c r="BG18" s="6">
        <f t="shared" si="21"/>
        <v>39</v>
      </c>
      <c r="BH18" s="6">
        <f t="shared" si="22"/>
        <v>36</v>
      </c>
      <c r="BI18" s="6">
        <f t="shared" si="23"/>
        <v>36</v>
      </c>
      <c r="BJ18" s="6">
        <f t="shared" si="24"/>
        <v>34</v>
      </c>
      <c r="BK18" s="6">
        <f t="shared" si="25"/>
        <v>38</v>
      </c>
      <c r="BL18" s="6">
        <f t="shared" si="26"/>
        <v>99</v>
      </c>
      <c r="BM18" s="6">
        <f t="shared" si="27"/>
        <v>38</v>
      </c>
      <c r="BN18" s="6">
        <f t="shared" si="28"/>
        <v>35</v>
      </c>
      <c r="BO18" s="6">
        <f t="shared" si="29"/>
        <v>42</v>
      </c>
      <c r="BP18" s="6">
        <f t="shared" si="30"/>
        <v>99</v>
      </c>
      <c r="BQ18" s="6">
        <f t="shared" si="31"/>
        <v>99</v>
      </c>
      <c r="BR18" s="6">
        <f t="shared" si="32"/>
        <v>29</v>
      </c>
      <c r="BS18" s="6">
        <f t="shared" si="33"/>
        <v>39</v>
      </c>
      <c r="BT18" s="6">
        <f t="shared" si="34"/>
        <v>38</v>
      </c>
      <c r="BV18" s="6">
        <f t="shared" si="35"/>
        <v>25</v>
      </c>
      <c r="BX18" s="6">
        <f t="shared" si="36"/>
        <v>29</v>
      </c>
      <c r="BY18" s="6">
        <f t="shared" si="37"/>
        <v>31</v>
      </c>
      <c r="BZ18" s="6">
        <f t="shared" si="38"/>
        <v>32</v>
      </c>
      <c r="CA18" s="6">
        <f t="shared" si="39"/>
        <v>33</v>
      </c>
      <c r="CB18" s="6">
        <f t="shared" si="40"/>
        <v>34</v>
      </c>
      <c r="CC18" s="6">
        <f t="shared" si="41"/>
        <v>34</v>
      </c>
      <c r="CD18" s="6">
        <f t="shared" si="42"/>
        <v>34</v>
      </c>
      <c r="CE18" s="6">
        <f t="shared" si="43"/>
        <v>34</v>
      </c>
      <c r="CF18" s="6">
        <f t="shared" si="44"/>
        <v>34</v>
      </c>
      <c r="CG18" s="6">
        <f t="shared" si="45"/>
        <v>35</v>
      </c>
      <c r="CH18" s="6">
        <f t="shared" si="46"/>
        <v>36</v>
      </c>
      <c r="CI18" s="6">
        <f t="shared" si="47"/>
        <v>36</v>
      </c>
      <c r="CJ18" s="6">
        <f t="shared" si="48"/>
        <v>37</v>
      </c>
      <c r="CK18" s="6">
        <f t="shared" si="49"/>
        <v>38</v>
      </c>
      <c r="CL18" s="6">
        <f t="shared" si="50"/>
        <v>38</v>
      </c>
      <c r="CM18" s="6">
        <f t="shared" si="51"/>
        <v>38</v>
      </c>
      <c r="CN18" s="6">
        <f t="shared" si="52"/>
        <v>38</v>
      </c>
      <c r="CO18" s="6">
        <f t="shared" si="53"/>
        <v>39</v>
      </c>
      <c r="CP18" s="317">
        <f t="shared" si="54"/>
        <v>35</v>
      </c>
    </row>
    <row r="19" spans="1:94" ht="16" customHeight="1">
      <c r="A19" s="57" t="s">
        <v>94</v>
      </c>
      <c r="B19" s="170" t="s">
        <v>133</v>
      </c>
      <c r="C19" s="102">
        <f t="shared" si="0"/>
        <v>35.055555555555557</v>
      </c>
      <c r="D19" s="103">
        <v>0</v>
      </c>
      <c r="E19" s="103">
        <f>VLOOKUP($A19,'30-03'!$A$6:$L$29,3,FALSE)</f>
        <v>35</v>
      </c>
      <c r="F19" s="103">
        <v>0</v>
      </c>
      <c r="G19" s="103">
        <f>VLOOKUP($A19,'13-04'!$A$6:$L$29,3,FALSE)</f>
        <v>37</v>
      </c>
      <c r="H19" s="103">
        <f>VLOOKUP($A19,'20-04'!$A$6:$L$29,3,FALSE)</f>
        <v>41</v>
      </c>
      <c r="I19" s="103">
        <f>IFERROR(VLOOKUP($A19,'27-04'!$A$6:$L$29,3,FALSE),0)</f>
        <v>32</v>
      </c>
      <c r="J19" s="103">
        <f>IFERROR(VLOOKUP($A19,'04-05'!$A$6:$L$29,3,FALSE),0)</f>
        <v>42</v>
      </c>
      <c r="K19" s="103">
        <f>IFERROR(VLOOKUP($A19,'11-05'!$A$6:$L$29,3,FALSE),0)</f>
        <v>34</v>
      </c>
      <c r="L19" s="103">
        <f>IFERROR(VLOOKUP($A19,'18-05'!$A$6:$L$29,3,FALSE),0)</f>
        <v>0</v>
      </c>
      <c r="M19" s="103">
        <f>IFERROR(VLOOKUP($A19,'25-05'!$A$6:$L$29,3,FALSE),0)</f>
        <v>0</v>
      </c>
      <c r="N19" s="103">
        <f>IFERROR(VLOOKUP($A19,'01-06'!$A$6:$L$29,3,FALSE),0)</f>
        <v>0</v>
      </c>
      <c r="O19" s="103">
        <f>IFERROR(VLOOKUP($A19,'08-06'!$A$6:$L$29,3,FALSE),0)</f>
        <v>0</v>
      </c>
      <c r="P19" s="103">
        <f>IFERROR(VLOOKUP($A19,'10-06'!$A$6:$L$29,3,FALSE),0)</f>
        <v>36</v>
      </c>
      <c r="Q19" s="103">
        <f>IFERROR(VLOOKUP($A19,'15-06'!$A$6:$L$29,3,FALSE),0)</f>
        <v>33</v>
      </c>
      <c r="R19" s="103">
        <f>IFERROR(VLOOKUP($A19,'22-06'!$A$6:$L$29,3,FALSE),0)</f>
        <v>31</v>
      </c>
      <c r="S19" s="103">
        <f>IFERROR(VLOOKUP($A19,'29-06'!$A$6:$L$29,3,FALSE),0)</f>
        <v>37</v>
      </c>
      <c r="T19" s="103">
        <f>IFERROR(VLOOKUP($A19,'06-07'!$A$6:$L$29,3,FALSE),0)</f>
        <v>0</v>
      </c>
      <c r="U19" s="103">
        <f>IFERROR(VLOOKUP($A19,'13-07'!$A$6:$L$29,3,FALSE),0)</f>
        <v>0</v>
      </c>
      <c r="V19" s="103">
        <f>IFERROR(VLOOKUP($A19,'20-07'!$A$6:$L$29,3,FALSE),0)</f>
        <v>0</v>
      </c>
      <c r="W19" s="103">
        <f>IFERROR(VLOOKUP($A19,'27-07'!$A$6:$L$29,3,FALSE),0)</f>
        <v>40</v>
      </c>
      <c r="X19" s="103">
        <f>IFERROR(VLOOKUP($A19,'03-08'!$A$6:$L$29,3,FALSE),0)</f>
        <v>37</v>
      </c>
      <c r="Y19" s="103">
        <f>IFERROR(VLOOKUP($A19,'10-08'!$A$6:$L$29,3,FALSE),0)</f>
        <v>35</v>
      </c>
      <c r="Z19" s="103">
        <f>IFERROR(VLOOKUP($A19,'17-08'!$A$6:$L$29,3,FALSE),0)</f>
        <v>39</v>
      </c>
      <c r="AA19" s="103">
        <f>IFERROR(VLOOKUP($A19,'24-08'!$A$6:$L$29,3,FALSE),0)</f>
        <v>35</v>
      </c>
      <c r="AB19" s="103">
        <f>IFERROR(VLOOKUP($A19,'26-08'!$A$6:$L$29,3,FALSE),0)</f>
        <v>42</v>
      </c>
      <c r="AC19" s="103">
        <f>IFERROR(VLOOKUP($A19,'31-08'!$A$6:$L$29,3,FALSE),0)</f>
        <v>0</v>
      </c>
      <c r="AD19" s="103">
        <f>IFERROR(VLOOKUP($A19,'27-08'!$A$6:$L$29,3,FALSE),0)</f>
        <v>38</v>
      </c>
      <c r="AE19" s="103">
        <f>IFERROR(VLOOKUP($A19,'07-09'!$A$6:$L$29,3,FALSE),0)</f>
        <v>35</v>
      </c>
      <c r="AF19" s="103">
        <f>IFERROR(VLOOKUP($A19,'14-09'!$A$6:$L$29,3,FALSE),0)</f>
        <v>42</v>
      </c>
      <c r="AG19" s="103">
        <f>IFERROR(VLOOKUP($A19,'21-09'!$A$6:$L$29,3,FALSE),0)</f>
        <v>30</v>
      </c>
      <c r="AH19" s="103">
        <f>IFERROR(VLOOKUP($A19,'28-09'!$A$6:$L$29,3,FALSE),0)</f>
        <v>41</v>
      </c>
      <c r="AI19" s="103">
        <f>IFERROR(VLOOKUP($A19,'05-10'!$A$6:$L$29,3,FALSE),0)</f>
        <v>30</v>
      </c>
      <c r="AJ19" s="103">
        <f>IFERROR(VLOOKUP($A19,'12-10'!$A$6:$L$29,3,FALSE),0)</f>
        <v>39</v>
      </c>
      <c r="AK19" s="103">
        <f>IFERROR(VLOOKUP($A19,'14-10'!$A$6:$L$29,3,FALSE),0)</f>
        <v>38</v>
      </c>
      <c r="AL19" s="15"/>
      <c r="AM19" s="6">
        <f t="shared" si="1"/>
        <v>99</v>
      </c>
      <c r="AN19" s="6">
        <f t="shared" si="2"/>
        <v>35</v>
      </c>
      <c r="AO19" s="6">
        <f t="shared" si="3"/>
        <v>99</v>
      </c>
      <c r="AP19" s="6">
        <f t="shared" si="4"/>
        <v>37</v>
      </c>
      <c r="AQ19" s="6">
        <f t="shared" si="5"/>
        <v>41</v>
      </c>
      <c r="AR19" s="6">
        <f t="shared" si="6"/>
        <v>32</v>
      </c>
      <c r="AS19" s="6">
        <f t="shared" si="7"/>
        <v>42</v>
      </c>
      <c r="AT19" s="6">
        <f t="shared" si="8"/>
        <v>34</v>
      </c>
      <c r="AU19" s="6">
        <f t="shared" si="9"/>
        <v>99</v>
      </c>
      <c r="AV19" s="6">
        <f t="shared" si="10"/>
        <v>99</v>
      </c>
      <c r="AW19" s="6">
        <f t="shared" si="11"/>
        <v>99</v>
      </c>
      <c r="AX19" s="6">
        <f t="shared" si="12"/>
        <v>99</v>
      </c>
      <c r="AY19" s="6">
        <f t="shared" si="13"/>
        <v>36</v>
      </c>
      <c r="AZ19" s="6">
        <f t="shared" si="14"/>
        <v>33</v>
      </c>
      <c r="BA19" s="6">
        <f t="shared" si="15"/>
        <v>31</v>
      </c>
      <c r="BB19" s="6">
        <f t="shared" si="16"/>
        <v>37</v>
      </c>
      <c r="BC19" s="6">
        <f t="shared" si="17"/>
        <v>99</v>
      </c>
      <c r="BD19" s="6">
        <f t="shared" si="18"/>
        <v>99</v>
      </c>
      <c r="BE19" s="6">
        <f t="shared" si="19"/>
        <v>99</v>
      </c>
      <c r="BF19" s="6">
        <f t="shared" si="20"/>
        <v>40</v>
      </c>
      <c r="BG19" s="6">
        <f t="shared" si="21"/>
        <v>37</v>
      </c>
      <c r="BH19" s="6">
        <f t="shared" si="22"/>
        <v>35</v>
      </c>
      <c r="BI19" s="6">
        <f t="shared" si="23"/>
        <v>39</v>
      </c>
      <c r="BJ19" s="6">
        <f t="shared" si="24"/>
        <v>35</v>
      </c>
      <c r="BK19" s="6">
        <f t="shared" si="25"/>
        <v>42</v>
      </c>
      <c r="BL19" s="6">
        <f t="shared" si="26"/>
        <v>99</v>
      </c>
      <c r="BM19" s="6">
        <f t="shared" si="27"/>
        <v>38</v>
      </c>
      <c r="BN19" s="6">
        <f t="shared" si="28"/>
        <v>35</v>
      </c>
      <c r="BO19" s="6">
        <f t="shared" si="29"/>
        <v>42</v>
      </c>
      <c r="BP19" s="6">
        <f t="shared" si="30"/>
        <v>30</v>
      </c>
      <c r="BQ19" s="6">
        <f t="shared" si="31"/>
        <v>41</v>
      </c>
      <c r="BR19" s="6">
        <f t="shared" si="32"/>
        <v>30</v>
      </c>
      <c r="BS19" s="6">
        <f t="shared" si="33"/>
        <v>39</v>
      </c>
      <c r="BT19" s="6">
        <f t="shared" si="34"/>
        <v>38</v>
      </c>
      <c r="BV19" s="6">
        <f t="shared" si="35"/>
        <v>24</v>
      </c>
      <c r="BX19" s="6">
        <f t="shared" si="36"/>
        <v>30</v>
      </c>
      <c r="BY19" s="6">
        <f t="shared" si="37"/>
        <v>30</v>
      </c>
      <c r="BZ19" s="6">
        <f t="shared" si="38"/>
        <v>31</v>
      </c>
      <c r="CA19" s="6">
        <f t="shared" si="39"/>
        <v>32</v>
      </c>
      <c r="CB19" s="6">
        <f t="shared" si="40"/>
        <v>33</v>
      </c>
      <c r="CC19" s="6">
        <f t="shared" si="41"/>
        <v>34</v>
      </c>
      <c r="CD19" s="6">
        <f t="shared" si="42"/>
        <v>35</v>
      </c>
      <c r="CE19" s="6">
        <f t="shared" si="43"/>
        <v>35</v>
      </c>
      <c r="CF19" s="6">
        <f t="shared" si="44"/>
        <v>35</v>
      </c>
      <c r="CG19" s="6">
        <f t="shared" si="45"/>
        <v>35</v>
      </c>
      <c r="CH19" s="6">
        <f t="shared" si="46"/>
        <v>36</v>
      </c>
      <c r="CI19" s="6">
        <f t="shared" si="47"/>
        <v>37</v>
      </c>
      <c r="CJ19" s="6">
        <f t="shared" si="48"/>
        <v>37</v>
      </c>
      <c r="CK19" s="6">
        <f t="shared" si="49"/>
        <v>37</v>
      </c>
      <c r="CL19" s="6">
        <f t="shared" si="50"/>
        <v>38</v>
      </c>
      <c r="CM19" s="6">
        <f t="shared" si="51"/>
        <v>38</v>
      </c>
      <c r="CN19" s="6">
        <f t="shared" si="52"/>
        <v>39</v>
      </c>
      <c r="CO19" s="6">
        <f t="shared" si="53"/>
        <v>39</v>
      </c>
      <c r="CP19" s="317">
        <f t="shared" si="54"/>
        <v>35.055555555555557</v>
      </c>
    </row>
    <row r="20" spans="1:94" ht="16" customHeight="1">
      <c r="A20" s="57" t="s">
        <v>79</v>
      </c>
      <c r="B20" s="170" t="s">
        <v>129</v>
      </c>
      <c r="C20" s="102">
        <f t="shared" si="0"/>
        <v>35.111111111111114</v>
      </c>
      <c r="D20" s="103">
        <f>VLOOKUP($A20,'26-03'!$A$6:$L$29,3,FALSE)</f>
        <v>41</v>
      </c>
      <c r="E20" s="103">
        <f>VLOOKUP($A20,'30-03'!$A$6:$L$29,3,FALSE)</f>
        <v>38</v>
      </c>
      <c r="F20" s="103">
        <f>VLOOKUP($A20,'06-04'!$A$6:$L$29,3,FALSE)</f>
        <v>37</v>
      </c>
      <c r="G20" s="103">
        <f>VLOOKUP($A20,'13-04'!$A$6:$L$29,3,FALSE)</f>
        <v>38</v>
      </c>
      <c r="H20" s="103">
        <f>VLOOKUP($A20,'20-04'!$A$6:$L$29,3,FALSE)</f>
        <v>38</v>
      </c>
      <c r="I20" s="103">
        <f>IFERROR(VLOOKUP($A20,'27-04'!$A$6:$L$29,3,FALSE),0)</f>
        <v>33</v>
      </c>
      <c r="J20" s="103">
        <f>IFERROR(VLOOKUP($A20,'04-05'!$A$6:$L$29,3,FALSE),0)</f>
        <v>36</v>
      </c>
      <c r="K20" s="103">
        <f>IFERROR(VLOOKUP($A20,'11-05'!$A$6:$L$29,3,FALSE),0)</f>
        <v>30</v>
      </c>
      <c r="L20" s="103">
        <f>IFERROR(VLOOKUP($A20,'18-05'!$A$6:$L$29,3,FALSE),0)</f>
        <v>34</v>
      </c>
      <c r="M20" s="103">
        <f>IFERROR(VLOOKUP($A20,'25-05'!$A$6:$L$29,3,FALSE),0)</f>
        <v>42</v>
      </c>
      <c r="N20" s="103">
        <f>IFERROR(VLOOKUP($A20,'01-06'!$A$6:$L$29,3,FALSE),0)</f>
        <v>44</v>
      </c>
      <c r="O20" s="103">
        <f>IFERROR(VLOOKUP($A20,'08-06'!$A$6:$L$29,3,FALSE),0)</f>
        <v>37</v>
      </c>
      <c r="P20" s="103">
        <f>IFERROR(VLOOKUP($A20,'10-06'!$A$6:$L$29,3,FALSE),0)</f>
        <v>41</v>
      </c>
      <c r="Q20" s="103">
        <f>IFERROR(VLOOKUP($A20,'15-06'!$A$6:$L$29,3,FALSE),0)</f>
        <v>33</v>
      </c>
      <c r="R20" s="103">
        <f>IFERROR(VLOOKUP($A20,'22-06'!$A$6:$L$29,3,FALSE),0)</f>
        <v>37</v>
      </c>
      <c r="S20" s="103">
        <f>IFERROR(VLOOKUP($A20,'29-06'!$A$6:$L$29,3,FALSE),0)</f>
        <v>36</v>
      </c>
      <c r="T20" s="103">
        <f>IFERROR(VLOOKUP($A20,'06-07'!$A$6:$L$29,3,FALSE),0)</f>
        <v>0</v>
      </c>
      <c r="U20" s="103">
        <f>IFERROR(VLOOKUP($A20,'13-07'!$A$6:$L$29,3,FALSE),0)</f>
        <v>35</v>
      </c>
      <c r="V20" s="103">
        <f>IFERROR(VLOOKUP($A20,'20-07'!$A$6:$L$29,3,FALSE),0)</f>
        <v>31</v>
      </c>
      <c r="W20" s="103">
        <f>IFERROR(VLOOKUP($A20,'27-07'!$A$6:$L$29,3,FALSE),0)</f>
        <v>0</v>
      </c>
      <c r="X20" s="103">
        <f>IFERROR(VLOOKUP($A20,'03-08'!$A$6:$L$29,3,FALSE),0)</f>
        <v>34</v>
      </c>
      <c r="Y20" s="103">
        <f>IFERROR(VLOOKUP($A20,'10-08'!$A$6:$L$29,3,FALSE),0)</f>
        <v>38</v>
      </c>
      <c r="Z20" s="103">
        <f>IFERROR(VLOOKUP($A20,'17-08'!$A$6:$L$29,3,FALSE),0)</f>
        <v>0</v>
      </c>
      <c r="AA20" s="103">
        <f>IFERROR(VLOOKUP($A20,'24-08'!$A$6:$L$29,3,FALSE),0)</f>
        <v>37</v>
      </c>
      <c r="AB20" s="103">
        <f>IFERROR(VLOOKUP($A20,'26-08'!$A$6:$L$29,3,FALSE),0)</f>
        <v>36</v>
      </c>
      <c r="AC20" s="103">
        <f>IFERROR(VLOOKUP($A20,'31-08'!$A$6:$L$29,3,FALSE),0)</f>
        <v>0</v>
      </c>
      <c r="AD20" s="103">
        <f>IFERROR(VLOOKUP($A20,'27-08'!$A$6:$L$29,3,FALSE),0)</f>
        <v>38</v>
      </c>
      <c r="AE20" s="103">
        <f>IFERROR(VLOOKUP($A20,'07-09'!$A$6:$L$29,3,FALSE),0)</f>
        <v>0</v>
      </c>
      <c r="AF20" s="103">
        <f>IFERROR(VLOOKUP($A20,'14-09'!$A$6:$L$29,3,FALSE),0)</f>
        <v>36</v>
      </c>
      <c r="AG20" s="103">
        <f>IFERROR(VLOOKUP($A20,'21-09'!$A$6:$L$29,3,FALSE),0)</f>
        <v>0</v>
      </c>
      <c r="AH20" s="103">
        <f>IFERROR(VLOOKUP($A20,'28-09'!$A$6:$L$29,3,FALSE),0)</f>
        <v>40</v>
      </c>
      <c r="AI20" s="103">
        <f>IFERROR(VLOOKUP($A20,'05-10'!$A$6:$L$29,3,FALSE),0)</f>
        <v>0</v>
      </c>
      <c r="AJ20" s="103">
        <f>IFERROR(VLOOKUP($A20,'12-10'!$A$6:$L$29,3,FALSE),0)</f>
        <v>35</v>
      </c>
      <c r="AK20" s="103">
        <f>IFERROR(VLOOKUP($A20,'14-10'!$A$6:$L$29,3,FALSE),0)</f>
        <v>37</v>
      </c>
      <c r="AL20" s="15"/>
      <c r="AM20" s="6">
        <f t="shared" si="1"/>
        <v>41</v>
      </c>
      <c r="AN20" s="6">
        <f t="shared" si="2"/>
        <v>38</v>
      </c>
      <c r="AO20" s="6">
        <f t="shared" si="3"/>
        <v>37</v>
      </c>
      <c r="AP20" s="6">
        <f t="shared" si="4"/>
        <v>38</v>
      </c>
      <c r="AQ20" s="6">
        <f t="shared" si="5"/>
        <v>38</v>
      </c>
      <c r="AR20" s="6">
        <f t="shared" si="6"/>
        <v>33</v>
      </c>
      <c r="AS20" s="6">
        <f t="shared" si="7"/>
        <v>36</v>
      </c>
      <c r="AT20" s="6">
        <f t="shared" si="8"/>
        <v>30</v>
      </c>
      <c r="AU20" s="6">
        <f t="shared" si="9"/>
        <v>34</v>
      </c>
      <c r="AV20" s="6">
        <f t="shared" si="10"/>
        <v>42</v>
      </c>
      <c r="AW20" s="6">
        <f t="shared" si="11"/>
        <v>44</v>
      </c>
      <c r="AX20" s="6">
        <f t="shared" si="12"/>
        <v>37</v>
      </c>
      <c r="AY20" s="6">
        <f t="shared" si="13"/>
        <v>41</v>
      </c>
      <c r="AZ20" s="6">
        <f t="shared" si="14"/>
        <v>33</v>
      </c>
      <c r="BA20" s="6">
        <f t="shared" si="15"/>
        <v>37</v>
      </c>
      <c r="BB20" s="6">
        <f t="shared" si="16"/>
        <v>36</v>
      </c>
      <c r="BC20" s="6">
        <f t="shared" si="17"/>
        <v>99</v>
      </c>
      <c r="BD20" s="6">
        <f t="shared" si="18"/>
        <v>35</v>
      </c>
      <c r="BE20" s="6">
        <f t="shared" si="19"/>
        <v>31</v>
      </c>
      <c r="BF20" s="6">
        <f t="shared" si="20"/>
        <v>99</v>
      </c>
      <c r="BG20" s="6">
        <f t="shared" si="21"/>
        <v>34</v>
      </c>
      <c r="BH20" s="6">
        <f t="shared" si="22"/>
        <v>38</v>
      </c>
      <c r="BI20" s="6">
        <f t="shared" si="23"/>
        <v>99</v>
      </c>
      <c r="BJ20" s="6">
        <f t="shared" si="24"/>
        <v>37</v>
      </c>
      <c r="BK20" s="6">
        <f t="shared" si="25"/>
        <v>36</v>
      </c>
      <c r="BL20" s="6">
        <f t="shared" si="26"/>
        <v>99</v>
      </c>
      <c r="BM20" s="6">
        <f t="shared" si="27"/>
        <v>38</v>
      </c>
      <c r="BN20" s="6">
        <f t="shared" si="28"/>
        <v>99</v>
      </c>
      <c r="BO20" s="6">
        <f t="shared" si="29"/>
        <v>36</v>
      </c>
      <c r="BP20" s="6">
        <f t="shared" si="30"/>
        <v>99</v>
      </c>
      <c r="BQ20" s="6">
        <f t="shared" si="31"/>
        <v>40</v>
      </c>
      <c r="BR20" s="6">
        <f t="shared" si="32"/>
        <v>99</v>
      </c>
      <c r="BS20" s="6">
        <f t="shared" si="33"/>
        <v>35</v>
      </c>
      <c r="BT20" s="6">
        <f t="shared" si="34"/>
        <v>37</v>
      </c>
      <c r="BV20" s="6">
        <f t="shared" si="35"/>
        <v>27</v>
      </c>
      <c r="BX20" s="6">
        <f t="shared" si="36"/>
        <v>30</v>
      </c>
      <c r="BY20" s="6">
        <f t="shared" si="37"/>
        <v>31</v>
      </c>
      <c r="BZ20" s="6">
        <f t="shared" si="38"/>
        <v>33</v>
      </c>
      <c r="CA20" s="6">
        <f t="shared" si="39"/>
        <v>33</v>
      </c>
      <c r="CB20" s="6">
        <f t="shared" si="40"/>
        <v>34</v>
      </c>
      <c r="CC20" s="6">
        <f t="shared" si="41"/>
        <v>34</v>
      </c>
      <c r="CD20" s="6">
        <f t="shared" si="42"/>
        <v>35</v>
      </c>
      <c r="CE20" s="6">
        <f t="shared" si="43"/>
        <v>35</v>
      </c>
      <c r="CF20" s="6">
        <f t="shared" si="44"/>
        <v>36</v>
      </c>
      <c r="CG20" s="6">
        <f t="shared" si="45"/>
        <v>36</v>
      </c>
      <c r="CH20" s="6">
        <f t="shared" si="46"/>
        <v>36</v>
      </c>
      <c r="CI20" s="6">
        <f t="shared" si="47"/>
        <v>36</v>
      </c>
      <c r="CJ20" s="6">
        <f t="shared" si="48"/>
        <v>37</v>
      </c>
      <c r="CK20" s="6">
        <f t="shared" si="49"/>
        <v>37</v>
      </c>
      <c r="CL20" s="6">
        <f t="shared" si="50"/>
        <v>37</v>
      </c>
      <c r="CM20" s="6">
        <f t="shared" si="51"/>
        <v>37</v>
      </c>
      <c r="CN20" s="6">
        <f t="shared" si="52"/>
        <v>37</v>
      </c>
      <c r="CO20" s="6">
        <f t="shared" si="53"/>
        <v>38</v>
      </c>
      <c r="CP20" s="317">
        <f t="shared" si="54"/>
        <v>35.111111111111114</v>
      </c>
    </row>
    <row r="21" spans="1:94" ht="16" customHeight="1">
      <c r="A21" s="57" t="s">
        <v>73</v>
      </c>
      <c r="B21" s="170" t="s">
        <v>124</v>
      </c>
      <c r="C21" s="102">
        <f t="shared" si="0"/>
        <v>35.611111111111114</v>
      </c>
      <c r="D21" s="103">
        <f>VLOOKUP($A21,'26-03'!$A$6:$L$29,3,FALSE)</f>
        <v>37</v>
      </c>
      <c r="E21" s="103">
        <v>0</v>
      </c>
      <c r="F21" s="103">
        <f>VLOOKUP($A21,'06-04'!$A$6:$L$29,3,FALSE)</f>
        <v>38</v>
      </c>
      <c r="G21" s="103">
        <f>VLOOKUP($A21,'13-04'!$A$6:$L$29,3,FALSE)</f>
        <v>37</v>
      </c>
      <c r="H21" s="103">
        <v>0</v>
      </c>
      <c r="I21" s="103">
        <f>IFERROR(VLOOKUP($A21,'27-04'!$A$6:$L$29,3,FALSE),0)</f>
        <v>0</v>
      </c>
      <c r="J21" s="103">
        <f>IFERROR(VLOOKUP($A21,'04-05'!$A$6:$L$29,3,FALSE),0)</f>
        <v>36</v>
      </c>
      <c r="K21" s="103">
        <f>IFERROR(VLOOKUP($A21,'11-05'!$A$6:$L$29,3,FALSE),0)</f>
        <v>35</v>
      </c>
      <c r="L21" s="103">
        <f>IFERROR(VLOOKUP($A21,'18-05'!$A$6:$L$29,3,FALSE),0)</f>
        <v>34</v>
      </c>
      <c r="M21" s="103">
        <f>IFERROR(VLOOKUP($A21,'25-05'!$A$6:$L$29,3,FALSE),0)</f>
        <v>0</v>
      </c>
      <c r="N21" s="103">
        <f>IFERROR(VLOOKUP($A21,'01-06'!$A$6:$L$29,3,FALSE),0)</f>
        <v>0</v>
      </c>
      <c r="O21" s="103">
        <f>IFERROR(VLOOKUP($A21,'08-06'!$A$6:$L$29,3,FALSE),0)</f>
        <v>0</v>
      </c>
      <c r="P21" s="103">
        <f>IFERROR(VLOOKUP($A21,'10-06'!$A$6:$L$29,3,FALSE),0)</f>
        <v>0</v>
      </c>
      <c r="Q21" s="103">
        <f>IFERROR(VLOOKUP($A21,'15-06'!$A$6:$L$29,3,FALSE),0)</f>
        <v>42</v>
      </c>
      <c r="R21" s="103">
        <f>IFERROR(VLOOKUP($A21,'22-06'!$A$6:$L$29,3,FALSE),0)</f>
        <v>37</v>
      </c>
      <c r="S21" s="103">
        <f>IFERROR(VLOOKUP($A21,'29-06'!$A$6:$L$29,3,FALSE),0)</f>
        <v>0</v>
      </c>
      <c r="T21" s="103">
        <f>IFERROR(VLOOKUP($A21,'06-07'!$A$6:$L$29,3,FALSE),0)</f>
        <v>0</v>
      </c>
      <c r="U21" s="103">
        <f>IFERROR(VLOOKUP($A21,'13-07'!$A$6:$L$29,3,FALSE),0)</f>
        <v>32</v>
      </c>
      <c r="V21" s="103">
        <f>IFERROR(VLOOKUP($A21,'20-07'!$A$6:$L$29,3,FALSE),0)</f>
        <v>33</v>
      </c>
      <c r="W21" s="103">
        <f>IFERROR(VLOOKUP($A21,'27-07'!$A$6:$L$29,3,FALSE),0)</f>
        <v>0</v>
      </c>
      <c r="X21" s="103">
        <f>IFERROR(VLOOKUP($A21,'03-08'!$A$6:$L$29,3,FALSE),0)</f>
        <v>35</v>
      </c>
      <c r="Y21" s="103">
        <f>IFERROR(VLOOKUP($A21,'10-08'!$A$6:$L$29,3,FALSE),0)</f>
        <v>35</v>
      </c>
      <c r="Z21" s="103">
        <f>IFERROR(VLOOKUP($A21,'17-08'!$A$6:$L$29,3,FALSE),0)</f>
        <v>0</v>
      </c>
      <c r="AA21" s="103">
        <f>IFERROR(VLOOKUP($A21,'24-08'!$A$6:$L$29,3,FALSE),0)</f>
        <v>0</v>
      </c>
      <c r="AB21" s="103">
        <f>IFERROR(VLOOKUP($A21,'26-08'!$A$6:$L$29,3,FALSE),0)</f>
        <v>39</v>
      </c>
      <c r="AC21" s="103">
        <f>IFERROR(VLOOKUP($A21,'31-08'!$A$6:$L$29,3,FALSE),0)</f>
        <v>0</v>
      </c>
      <c r="AD21" s="103">
        <f>IFERROR(VLOOKUP($A21,'27-08'!$A$6:$L$29,3,FALSE),0)</f>
        <v>36</v>
      </c>
      <c r="AE21" s="103">
        <f>IFERROR(VLOOKUP($A21,'07-09'!$A$6:$L$29,3,FALSE),0)</f>
        <v>0</v>
      </c>
      <c r="AF21" s="103">
        <f>IFERROR(VLOOKUP($A21,'14-09'!$A$6:$L$29,3,FALSE),0)</f>
        <v>33</v>
      </c>
      <c r="AG21" s="103">
        <f>IFERROR(VLOOKUP($A21,'21-09'!$A$6:$L$29,3,FALSE),0)</f>
        <v>32</v>
      </c>
      <c r="AH21" s="103">
        <f>IFERROR(VLOOKUP($A21,'28-09'!$A$6:$L$29,3,FALSE),0)</f>
        <v>33</v>
      </c>
      <c r="AI21" s="103">
        <f>IFERROR(VLOOKUP($A21,'05-10'!$A$6:$L$29,3,FALSE),0)</f>
        <v>42</v>
      </c>
      <c r="AJ21" s="103">
        <f>IFERROR(VLOOKUP($A21,'12-10'!$A$6:$L$29,3,FALSE),0)</f>
        <v>0</v>
      </c>
      <c r="AK21" s="103">
        <f>IFERROR(VLOOKUP($A21,'14-10'!$A$6:$L$29,3,FALSE),0)</f>
        <v>37</v>
      </c>
      <c r="AL21" s="15"/>
      <c r="AM21" s="6">
        <f t="shared" si="1"/>
        <v>37</v>
      </c>
      <c r="AN21" s="6">
        <f t="shared" si="2"/>
        <v>99</v>
      </c>
      <c r="AO21" s="6">
        <f t="shared" si="3"/>
        <v>38</v>
      </c>
      <c r="AP21" s="6">
        <f t="shared" si="4"/>
        <v>37</v>
      </c>
      <c r="AQ21" s="6">
        <f t="shared" si="5"/>
        <v>99</v>
      </c>
      <c r="AR21" s="6">
        <f t="shared" si="6"/>
        <v>99</v>
      </c>
      <c r="AS21" s="6">
        <f t="shared" si="7"/>
        <v>36</v>
      </c>
      <c r="AT21" s="6">
        <f t="shared" si="8"/>
        <v>35</v>
      </c>
      <c r="AU21" s="6">
        <f t="shared" si="9"/>
        <v>34</v>
      </c>
      <c r="AV21" s="6">
        <f t="shared" si="10"/>
        <v>99</v>
      </c>
      <c r="AW21" s="6">
        <f t="shared" si="11"/>
        <v>99</v>
      </c>
      <c r="AX21" s="6">
        <f t="shared" si="12"/>
        <v>99</v>
      </c>
      <c r="AY21" s="6">
        <f t="shared" si="13"/>
        <v>99</v>
      </c>
      <c r="AZ21" s="6">
        <f t="shared" si="14"/>
        <v>42</v>
      </c>
      <c r="BA21" s="6">
        <f t="shared" si="15"/>
        <v>37</v>
      </c>
      <c r="BB21" s="6">
        <f t="shared" si="16"/>
        <v>99</v>
      </c>
      <c r="BC21" s="6">
        <f t="shared" si="17"/>
        <v>99</v>
      </c>
      <c r="BD21" s="6">
        <f t="shared" si="18"/>
        <v>32</v>
      </c>
      <c r="BE21" s="6">
        <f t="shared" si="19"/>
        <v>33</v>
      </c>
      <c r="BF21" s="6">
        <f t="shared" si="20"/>
        <v>99</v>
      </c>
      <c r="BG21" s="6">
        <f t="shared" si="21"/>
        <v>35</v>
      </c>
      <c r="BH21" s="6">
        <f t="shared" si="22"/>
        <v>35</v>
      </c>
      <c r="BI21" s="6">
        <f t="shared" si="23"/>
        <v>99</v>
      </c>
      <c r="BJ21" s="6">
        <f t="shared" si="24"/>
        <v>99</v>
      </c>
      <c r="BK21" s="6">
        <f t="shared" si="25"/>
        <v>39</v>
      </c>
      <c r="BL21" s="6">
        <f t="shared" si="26"/>
        <v>99</v>
      </c>
      <c r="BM21" s="6">
        <f t="shared" si="27"/>
        <v>36</v>
      </c>
      <c r="BN21" s="6">
        <f t="shared" si="28"/>
        <v>99</v>
      </c>
      <c r="BO21" s="6">
        <f t="shared" si="29"/>
        <v>33</v>
      </c>
      <c r="BP21" s="6">
        <f t="shared" si="30"/>
        <v>32</v>
      </c>
      <c r="BQ21" s="6">
        <f t="shared" si="31"/>
        <v>33</v>
      </c>
      <c r="BR21" s="6">
        <f t="shared" si="32"/>
        <v>42</v>
      </c>
      <c r="BS21" s="6">
        <f t="shared" si="33"/>
        <v>99</v>
      </c>
      <c r="BT21" s="6">
        <f t="shared" si="34"/>
        <v>37</v>
      </c>
      <c r="BV21" s="6">
        <f t="shared" si="35"/>
        <v>19</v>
      </c>
      <c r="BX21" s="6">
        <f t="shared" si="36"/>
        <v>32</v>
      </c>
      <c r="BY21" s="6">
        <f t="shared" si="37"/>
        <v>32</v>
      </c>
      <c r="BZ21" s="6">
        <f t="shared" si="38"/>
        <v>33</v>
      </c>
      <c r="CA21" s="6">
        <f t="shared" si="39"/>
        <v>33</v>
      </c>
      <c r="CB21" s="6">
        <f t="shared" si="40"/>
        <v>33</v>
      </c>
      <c r="CC21" s="6">
        <f t="shared" si="41"/>
        <v>34</v>
      </c>
      <c r="CD21" s="6">
        <f t="shared" si="42"/>
        <v>35</v>
      </c>
      <c r="CE21" s="6">
        <f t="shared" si="43"/>
        <v>35</v>
      </c>
      <c r="CF21" s="6">
        <f t="shared" si="44"/>
        <v>35</v>
      </c>
      <c r="CG21" s="6">
        <f t="shared" si="45"/>
        <v>36</v>
      </c>
      <c r="CH21" s="6">
        <f t="shared" si="46"/>
        <v>36</v>
      </c>
      <c r="CI21" s="6">
        <f t="shared" si="47"/>
        <v>37</v>
      </c>
      <c r="CJ21" s="6">
        <f t="shared" si="48"/>
        <v>37</v>
      </c>
      <c r="CK21" s="6">
        <f t="shared" si="49"/>
        <v>37</v>
      </c>
      <c r="CL21" s="6">
        <f t="shared" si="50"/>
        <v>37</v>
      </c>
      <c r="CM21" s="6">
        <f t="shared" si="51"/>
        <v>38</v>
      </c>
      <c r="CN21" s="6">
        <f t="shared" si="52"/>
        <v>39</v>
      </c>
      <c r="CO21" s="6">
        <f t="shared" si="53"/>
        <v>42</v>
      </c>
      <c r="CP21" s="317">
        <f t="shared" si="54"/>
        <v>35.611111111111114</v>
      </c>
    </row>
    <row r="22" spans="1:94" ht="16" customHeight="1">
      <c r="A22" s="57" t="s">
        <v>77</v>
      </c>
      <c r="B22" s="170" t="s">
        <v>121</v>
      </c>
      <c r="C22" s="102">
        <f t="shared" si="0"/>
        <v>36</v>
      </c>
      <c r="D22" s="103">
        <f>VLOOKUP($A22,'26-03'!$A$6:$L$29,3,FALSE)</f>
        <v>38</v>
      </c>
      <c r="E22" s="103">
        <f>VLOOKUP($A22,'30-03'!$A$6:$L$29,3,FALSE)</f>
        <v>34</v>
      </c>
      <c r="F22" s="103">
        <f>VLOOKUP($A22,'06-04'!$A$6:$L$29,3,FALSE)</f>
        <v>34</v>
      </c>
      <c r="G22" s="103">
        <f>VLOOKUP($A22,'13-04'!$A$6:$L$29,3,FALSE)</f>
        <v>45</v>
      </c>
      <c r="H22" s="103">
        <v>0</v>
      </c>
      <c r="I22" s="103">
        <f>IFERROR(VLOOKUP($A22,'27-04'!$A$6:$L$29,3,FALSE),0)</f>
        <v>0</v>
      </c>
      <c r="J22" s="103">
        <f>IFERROR(VLOOKUP($A22,'04-05'!$A$6:$L$29,3,FALSE),0)</f>
        <v>41</v>
      </c>
      <c r="K22" s="103">
        <f>IFERROR(VLOOKUP($A22,'11-05'!$A$6:$L$29,3,FALSE),0)</f>
        <v>35</v>
      </c>
      <c r="L22" s="103">
        <f>IFERROR(VLOOKUP($A22,'18-05'!$A$6:$L$29,3,FALSE),0)</f>
        <v>0</v>
      </c>
      <c r="M22" s="103">
        <f>IFERROR(VLOOKUP($A22,'25-05'!$A$6:$L$29,3,FALSE),0)</f>
        <v>37</v>
      </c>
      <c r="N22" s="103">
        <f>IFERROR(VLOOKUP($A22,'01-06'!$A$6:$L$29,3,FALSE),0)</f>
        <v>0</v>
      </c>
      <c r="O22" s="103">
        <f>IFERROR(VLOOKUP($A22,'08-06'!$A$6:$L$29,3,FALSE),0)</f>
        <v>41</v>
      </c>
      <c r="P22" s="103">
        <f>IFERROR(VLOOKUP($A22,'10-06'!$A$6:$L$29,3,FALSE),0)</f>
        <v>45</v>
      </c>
      <c r="Q22" s="103">
        <f>IFERROR(VLOOKUP($A22,'15-06'!$A$6:$L$29,3,FALSE),0)</f>
        <v>39</v>
      </c>
      <c r="R22" s="103">
        <f>IFERROR(VLOOKUP($A22,'22-06'!$A$6:$L$29,3,FALSE),0)</f>
        <v>35</v>
      </c>
      <c r="S22" s="103">
        <f>IFERROR(VLOOKUP($A22,'29-06'!$A$6:$L$29,3,FALSE),0)</f>
        <v>38</v>
      </c>
      <c r="T22" s="103">
        <f>IFERROR(VLOOKUP($A22,'06-07'!$A$6:$L$29,3,FALSE),0)</f>
        <v>0</v>
      </c>
      <c r="U22" s="103">
        <f>IFERROR(VLOOKUP($A22,'13-07'!$A$6:$L$29,3,FALSE),0)</f>
        <v>0</v>
      </c>
      <c r="V22" s="103">
        <f>IFERROR(VLOOKUP($A22,'20-07'!$A$6:$L$29,3,FALSE),0)</f>
        <v>0</v>
      </c>
      <c r="W22" s="103">
        <f>IFERROR(VLOOKUP($A22,'27-07'!$A$6:$L$29,3,FALSE),0)</f>
        <v>0</v>
      </c>
      <c r="X22" s="103">
        <f>IFERROR(VLOOKUP($A22,'03-08'!$A$6:$L$29,3,FALSE),0)</f>
        <v>40</v>
      </c>
      <c r="Y22" s="103">
        <f>IFERROR(VLOOKUP($A22,'10-08'!$A$6:$L$29,3,FALSE),0)</f>
        <v>39</v>
      </c>
      <c r="Z22" s="103">
        <f>IFERROR(VLOOKUP($A22,'17-08'!$A$6:$L$29,3,FALSE),0)</f>
        <v>30</v>
      </c>
      <c r="AA22" s="103">
        <f>IFERROR(VLOOKUP($A22,'24-08'!$A$6:$L$29,3,FALSE),0)</f>
        <v>31</v>
      </c>
      <c r="AB22" s="103">
        <f>IFERROR(VLOOKUP($A22,'26-08'!$A$6:$L$29,3,FALSE),0)</f>
        <v>0</v>
      </c>
      <c r="AC22" s="103">
        <f>IFERROR(VLOOKUP($A22,'31-08'!$A$6:$L$29,3,FALSE),0)</f>
        <v>0</v>
      </c>
      <c r="AD22" s="103">
        <f>IFERROR(VLOOKUP($A22,'27-08'!$A$6:$L$29,3,FALSE),0)</f>
        <v>0</v>
      </c>
      <c r="AE22" s="103">
        <f>IFERROR(VLOOKUP($A22,'07-09'!$A$6:$L$29,3,FALSE),0)</f>
        <v>34</v>
      </c>
      <c r="AF22" s="103">
        <f>IFERROR(VLOOKUP($A22,'14-09'!$A$6:$L$29,3,FALSE),0)</f>
        <v>38</v>
      </c>
      <c r="AG22" s="103">
        <f>IFERROR(VLOOKUP($A22,'21-09'!$A$6:$L$29,3,FALSE),0)</f>
        <v>39</v>
      </c>
      <c r="AH22" s="103">
        <f>IFERROR(VLOOKUP($A22,'28-09'!$A$6:$L$29,3,FALSE),0)</f>
        <v>36</v>
      </c>
      <c r="AI22" s="103">
        <f>IFERROR(VLOOKUP($A22,'05-10'!$A$6:$L$29,3,FALSE),0)</f>
        <v>0</v>
      </c>
      <c r="AJ22" s="103">
        <f>IFERROR(VLOOKUP($A22,'12-10'!$A$6:$L$29,3,FALSE),0)</f>
        <v>37</v>
      </c>
      <c r="AK22" s="103">
        <f>IFERROR(VLOOKUP($A22,'14-10'!$A$6:$L$29,3,FALSE),0)</f>
        <v>34</v>
      </c>
      <c r="AL22" s="15"/>
      <c r="AM22" s="6">
        <f t="shared" si="1"/>
        <v>38</v>
      </c>
      <c r="AN22" s="6">
        <f t="shared" si="2"/>
        <v>34</v>
      </c>
      <c r="AO22" s="6">
        <f t="shared" si="3"/>
        <v>34</v>
      </c>
      <c r="AP22" s="6">
        <f t="shared" si="4"/>
        <v>45</v>
      </c>
      <c r="AQ22" s="6">
        <f t="shared" si="5"/>
        <v>99</v>
      </c>
      <c r="AR22" s="6">
        <f t="shared" si="6"/>
        <v>99</v>
      </c>
      <c r="AS22" s="6">
        <f t="shared" si="7"/>
        <v>41</v>
      </c>
      <c r="AT22" s="6">
        <f t="shared" si="8"/>
        <v>35</v>
      </c>
      <c r="AU22" s="6">
        <f t="shared" si="9"/>
        <v>99</v>
      </c>
      <c r="AV22" s="6">
        <f t="shared" si="10"/>
        <v>37</v>
      </c>
      <c r="AW22" s="6">
        <f t="shared" si="11"/>
        <v>99</v>
      </c>
      <c r="AX22" s="6">
        <f t="shared" si="12"/>
        <v>41</v>
      </c>
      <c r="AY22" s="6">
        <f t="shared" si="13"/>
        <v>45</v>
      </c>
      <c r="AZ22" s="6">
        <f t="shared" si="14"/>
        <v>39</v>
      </c>
      <c r="BA22" s="6">
        <f t="shared" si="15"/>
        <v>35</v>
      </c>
      <c r="BB22" s="6">
        <f t="shared" si="16"/>
        <v>38</v>
      </c>
      <c r="BC22" s="6">
        <f t="shared" si="17"/>
        <v>99</v>
      </c>
      <c r="BD22" s="6">
        <f t="shared" si="18"/>
        <v>99</v>
      </c>
      <c r="BE22" s="6">
        <f t="shared" si="19"/>
        <v>99</v>
      </c>
      <c r="BF22" s="6">
        <f t="shared" si="20"/>
        <v>99</v>
      </c>
      <c r="BG22" s="6">
        <f t="shared" si="21"/>
        <v>40</v>
      </c>
      <c r="BH22" s="6">
        <f t="shared" si="22"/>
        <v>39</v>
      </c>
      <c r="BI22" s="6">
        <f t="shared" si="23"/>
        <v>30</v>
      </c>
      <c r="BJ22" s="6">
        <f t="shared" si="24"/>
        <v>31</v>
      </c>
      <c r="BK22" s="6">
        <f t="shared" si="25"/>
        <v>99</v>
      </c>
      <c r="BL22" s="6">
        <f t="shared" si="26"/>
        <v>99</v>
      </c>
      <c r="BM22" s="6">
        <f t="shared" si="27"/>
        <v>99</v>
      </c>
      <c r="BN22" s="6">
        <f t="shared" si="28"/>
        <v>34</v>
      </c>
      <c r="BO22" s="6">
        <f t="shared" si="29"/>
        <v>38</v>
      </c>
      <c r="BP22" s="6">
        <f t="shared" si="30"/>
        <v>39</v>
      </c>
      <c r="BQ22" s="6">
        <f t="shared" si="31"/>
        <v>36</v>
      </c>
      <c r="BR22" s="6">
        <f t="shared" si="32"/>
        <v>99</v>
      </c>
      <c r="BS22" s="6">
        <f t="shared" si="33"/>
        <v>37</v>
      </c>
      <c r="BT22" s="6">
        <f t="shared" si="34"/>
        <v>34</v>
      </c>
      <c r="BV22" s="6">
        <f t="shared" si="35"/>
        <v>22</v>
      </c>
      <c r="BX22" s="6">
        <f t="shared" si="36"/>
        <v>30</v>
      </c>
      <c r="BY22" s="6">
        <f t="shared" si="37"/>
        <v>31</v>
      </c>
      <c r="BZ22" s="6">
        <f t="shared" si="38"/>
        <v>34</v>
      </c>
      <c r="CA22" s="6">
        <f t="shared" si="39"/>
        <v>34</v>
      </c>
      <c r="CB22" s="6">
        <f t="shared" si="40"/>
        <v>34</v>
      </c>
      <c r="CC22" s="6">
        <f t="shared" si="41"/>
        <v>34</v>
      </c>
      <c r="CD22" s="6">
        <f t="shared" si="42"/>
        <v>35</v>
      </c>
      <c r="CE22" s="6">
        <f t="shared" si="43"/>
        <v>35</v>
      </c>
      <c r="CF22" s="6">
        <f t="shared" si="44"/>
        <v>36</v>
      </c>
      <c r="CG22" s="6">
        <f t="shared" si="45"/>
        <v>37</v>
      </c>
      <c r="CH22" s="6">
        <f t="shared" si="46"/>
        <v>37</v>
      </c>
      <c r="CI22" s="6">
        <f t="shared" si="47"/>
        <v>38</v>
      </c>
      <c r="CJ22" s="6">
        <f t="shared" si="48"/>
        <v>38</v>
      </c>
      <c r="CK22" s="6">
        <f t="shared" si="49"/>
        <v>38</v>
      </c>
      <c r="CL22" s="6">
        <f t="shared" si="50"/>
        <v>39</v>
      </c>
      <c r="CM22" s="6">
        <f t="shared" si="51"/>
        <v>39</v>
      </c>
      <c r="CN22" s="6">
        <f t="shared" si="52"/>
        <v>39</v>
      </c>
      <c r="CO22" s="6">
        <f t="shared" si="53"/>
        <v>40</v>
      </c>
      <c r="CP22" s="317">
        <f t="shared" si="54"/>
        <v>36</v>
      </c>
    </row>
    <row r="23" spans="1:94" ht="16" customHeight="1">
      <c r="A23" s="57" t="s">
        <v>97</v>
      </c>
      <c r="B23" s="170" t="s">
        <v>142</v>
      </c>
      <c r="C23" s="102">
        <f t="shared" si="0"/>
        <v>36.833333333333336</v>
      </c>
      <c r="D23" s="103">
        <v>0</v>
      </c>
      <c r="E23" s="103">
        <v>0</v>
      </c>
      <c r="F23" s="103">
        <v>0</v>
      </c>
      <c r="G23" s="103">
        <v>0</v>
      </c>
      <c r="H23" s="103">
        <f>VLOOKUP($A23,'20-04'!$A$6:$L$29,3,FALSE)</f>
        <v>37</v>
      </c>
      <c r="I23" s="103">
        <f>IFERROR(VLOOKUP($A23,'27-04'!$A$6:$L$29,3,FALSE),0)</f>
        <v>38</v>
      </c>
      <c r="J23" s="103">
        <f>IFERROR(VLOOKUP($A23,'04-05'!$A$6:$L$29,3,FALSE),0)</f>
        <v>38</v>
      </c>
      <c r="K23" s="103">
        <f>IFERROR(VLOOKUP($A23,'11-05'!$A$6:$L$29,3,FALSE),0)</f>
        <v>0</v>
      </c>
      <c r="L23" s="103">
        <f>IFERROR(VLOOKUP($A23,'18-05'!$A$6:$L$29,3,FALSE),0)</f>
        <v>38</v>
      </c>
      <c r="M23" s="103">
        <f>IFERROR(VLOOKUP($A23,'25-05'!$A$6:$L$29,3,FALSE),0)</f>
        <v>0</v>
      </c>
      <c r="N23" s="103">
        <f>IFERROR(VLOOKUP($A23,'01-06'!$A$6:$L$29,3,FALSE),0)</f>
        <v>0</v>
      </c>
      <c r="O23" s="103">
        <f>IFERROR(VLOOKUP($A23,'08-06'!$A$6:$L$29,3,FALSE),0)</f>
        <v>0</v>
      </c>
      <c r="P23" s="103">
        <f>IFERROR(VLOOKUP($A23,'10-06'!$A$6:$L$29,3,FALSE),0)</f>
        <v>38</v>
      </c>
      <c r="Q23" s="103">
        <f>IFERROR(VLOOKUP($A23,'15-06'!$A$6:$L$29,3,FALSE),0)</f>
        <v>36</v>
      </c>
      <c r="R23" s="103">
        <f>IFERROR(VLOOKUP($A23,'22-06'!$A$6:$L$29,3,FALSE),0)</f>
        <v>37</v>
      </c>
      <c r="S23" s="103">
        <f>IFERROR(VLOOKUP($A23,'29-06'!$A$6:$L$29,3,FALSE),0)</f>
        <v>35</v>
      </c>
      <c r="T23" s="103">
        <f>IFERROR(VLOOKUP($A23,'06-07'!$A$6:$L$29,3,FALSE),0)</f>
        <v>38</v>
      </c>
      <c r="U23" s="103">
        <f>IFERROR(VLOOKUP($A23,'13-07'!$A$6:$L$29,3,FALSE),0)</f>
        <v>39</v>
      </c>
      <c r="V23" s="103">
        <f>IFERROR(VLOOKUP($A23,'20-07'!$A$6:$L$29,3,FALSE),0)</f>
        <v>0</v>
      </c>
      <c r="W23" s="103">
        <f>IFERROR(VLOOKUP($A23,'27-07'!$A$6:$L$29,3,FALSE),0)</f>
        <v>0</v>
      </c>
      <c r="X23" s="103">
        <f>IFERROR(VLOOKUP($A23,'03-08'!$A$6:$L$29,3,FALSE),0)</f>
        <v>0</v>
      </c>
      <c r="Y23" s="103">
        <f>IFERROR(VLOOKUP($A23,'10-08'!$A$6:$L$29,3,FALSE),0)</f>
        <v>0</v>
      </c>
      <c r="Z23" s="103">
        <f>IFERROR(VLOOKUP($A23,'17-08'!$A$6:$L$29,3,FALSE),0)</f>
        <v>37</v>
      </c>
      <c r="AA23" s="103">
        <f>IFERROR(VLOOKUP($A23,'24-08'!$A$6:$L$29,3,FALSE),0)</f>
        <v>0</v>
      </c>
      <c r="AB23" s="103">
        <f>IFERROR(VLOOKUP($A23,'26-08'!$A$6:$L$29,3,FALSE),0)</f>
        <v>0</v>
      </c>
      <c r="AC23" s="103">
        <f>IFERROR(VLOOKUP($A23,'31-08'!$A$6:$L$29,3,FALSE),0)</f>
        <v>0</v>
      </c>
      <c r="AD23" s="103">
        <f>IFERROR(VLOOKUP($A23,'27-08'!$A$6:$L$29,3,FALSE),0)</f>
        <v>0</v>
      </c>
      <c r="AE23" s="103">
        <f>IFERROR(VLOOKUP($A23,'07-09'!$A$6:$L$29,3,FALSE),0)</f>
        <v>35</v>
      </c>
      <c r="AF23" s="103">
        <f>IFERROR(VLOOKUP($A23,'14-09'!$A$6:$L$29,3,FALSE),0)</f>
        <v>0</v>
      </c>
      <c r="AG23" s="103">
        <f>IFERROR(VLOOKUP($A23,'21-09'!$A$6:$L$29,3,FALSE),0)</f>
        <v>40</v>
      </c>
      <c r="AH23" s="103">
        <f>IFERROR(VLOOKUP($A23,'28-09'!$A$6:$L$29,3,FALSE),0)</f>
        <v>41</v>
      </c>
      <c r="AI23" s="103">
        <f>IFERROR(VLOOKUP($A23,'05-10'!$A$6:$L$29,3,FALSE),0)</f>
        <v>33</v>
      </c>
      <c r="AJ23" s="103">
        <f>IFERROR(VLOOKUP($A23,'12-10'!$A$6:$L$29,3,FALSE),0)</f>
        <v>36</v>
      </c>
      <c r="AK23" s="103">
        <f>IFERROR(VLOOKUP($A23,'14-10'!$A$6:$L$29,3,FALSE),0)</f>
        <v>30</v>
      </c>
      <c r="AL23" s="15"/>
      <c r="AM23" s="6">
        <f t="shared" si="1"/>
        <v>99</v>
      </c>
      <c r="AN23" s="6">
        <f t="shared" si="2"/>
        <v>99</v>
      </c>
      <c r="AO23" s="6">
        <f t="shared" si="3"/>
        <v>99</v>
      </c>
      <c r="AP23" s="6">
        <f t="shared" si="4"/>
        <v>99</v>
      </c>
      <c r="AQ23" s="6">
        <f t="shared" si="5"/>
        <v>37</v>
      </c>
      <c r="AR23" s="6">
        <f t="shared" si="6"/>
        <v>38</v>
      </c>
      <c r="AS23" s="6">
        <f t="shared" si="7"/>
        <v>38</v>
      </c>
      <c r="AT23" s="6">
        <f t="shared" si="8"/>
        <v>99</v>
      </c>
      <c r="AU23" s="6">
        <f t="shared" si="9"/>
        <v>38</v>
      </c>
      <c r="AV23" s="6">
        <f t="shared" si="10"/>
        <v>99</v>
      </c>
      <c r="AW23" s="6">
        <f t="shared" si="11"/>
        <v>99</v>
      </c>
      <c r="AX23" s="6">
        <f t="shared" si="12"/>
        <v>99</v>
      </c>
      <c r="AY23" s="6">
        <f t="shared" si="13"/>
        <v>38</v>
      </c>
      <c r="AZ23" s="6">
        <f t="shared" si="14"/>
        <v>36</v>
      </c>
      <c r="BA23" s="6">
        <f t="shared" si="15"/>
        <v>37</v>
      </c>
      <c r="BB23" s="6">
        <f t="shared" si="16"/>
        <v>35</v>
      </c>
      <c r="BC23" s="6">
        <f t="shared" si="17"/>
        <v>38</v>
      </c>
      <c r="BD23" s="6">
        <f t="shared" si="18"/>
        <v>39</v>
      </c>
      <c r="BE23" s="6">
        <f t="shared" si="19"/>
        <v>99</v>
      </c>
      <c r="BF23" s="6">
        <f t="shared" si="20"/>
        <v>99</v>
      </c>
      <c r="BG23" s="6">
        <f t="shared" si="21"/>
        <v>99</v>
      </c>
      <c r="BH23" s="6">
        <f t="shared" si="22"/>
        <v>99</v>
      </c>
      <c r="BI23" s="6">
        <f t="shared" si="23"/>
        <v>37</v>
      </c>
      <c r="BJ23" s="6">
        <f t="shared" si="24"/>
        <v>99</v>
      </c>
      <c r="BK23" s="6">
        <f t="shared" si="25"/>
        <v>99</v>
      </c>
      <c r="BL23" s="6">
        <f t="shared" si="26"/>
        <v>99</v>
      </c>
      <c r="BM23" s="6">
        <f t="shared" si="27"/>
        <v>99</v>
      </c>
      <c r="BN23" s="6">
        <f t="shared" si="28"/>
        <v>35</v>
      </c>
      <c r="BO23" s="6">
        <f t="shared" si="29"/>
        <v>99</v>
      </c>
      <c r="BP23" s="6">
        <f t="shared" si="30"/>
        <v>40</v>
      </c>
      <c r="BQ23" s="6">
        <f t="shared" si="31"/>
        <v>41</v>
      </c>
      <c r="BR23" s="6">
        <f t="shared" si="32"/>
        <v>33</v>
      </c>
      <c r="BS23" s="6">
        <f t="shared" si="33"/>
        <v>36</v>
      </c>
      <c r="BT23" s="6">
        <f t="shared" si="34"/>
        <v>30</v>
      </c>
      <c r="BV23" s="6">
        <f t="shared" si="35"/>
        <v>17</v>
      </c>
      <c r="BX23" s="6">
        <f t="shared" si="36"/>
        <v>30</v>
      </c>
      <c r="BY23" s="6">
        <f t="shared" si="37"/>
        <v>33</v>
      </c>
      <c r="BZ23" s="6">
        <f t="shared" si="38"/>
        <v>35</v>
      </c>
      <c r="CA23" s="6">
        <f t="shared" si="39"/>
        <v>35</v>
      </c>
      <c r="CB23" s="6">
        <f t="shared" si="40"/>
        <v>36</v>
      </c>
      <c r="CC23" s="6">
        <f t="shared" si="41"/>
        <v>36</v>
      </c>
      <c r="CD23" s="6">
        <f t="shared" si="42"/>
        <v>37</v>
      </c>
      <c r="CE23" s="6">
        <f t="shared" si="43"/>
        <v>37</v>
      </c>
      <c r="CF23" s="6">
        <f t="shared" si="44"/>
        <v>37</v>
      </c>
      <c r="CG23" s="6">
        <f t="shared" si="45"/>
        <v>38</v>
      </c>
      <c r="CH23" s="6">
        <f t="shared" si="46"/>
        <v>38</v>
      </c>
      <c r="CI23" s="6">
        <f t="shared" si="47"/>
        <v>38</v>
      </c>
      <c r="CJ23" s="6">
        <f t="shared" si="48"/>
        <v>38</v>
      </c>
      <c r="CK23" s="6">
        <f t="shared" si="49"/>
        <v>38</v>
      </c>
      <c r="CL23" s="6">
        <f t="shared" si="50"/>
        <v>39</v>
      </c>
      <c r="CM23" s="6">
        <f t="shared" si="51"/>
        <v>40</v>
      </c>
      <c r="CN23" s="6">
        <f t="shared" si="52"/>
        <v>41</v>
      </c>
      <c r="CO23" s="6">
        <f t="shared" si="53"/>
        <v>37</v>
      </c>
      <c r="CP23" s="317">
        <f t="shared" si="54"/>
        <v>36.833333333333336</v>
      </c>
    </row>
    <row r="24" spans="1:94" ht="16" customHeight="1">
      <c r="A24" s="57" t="s">
        <v>76</v>
      </c>
      <c r="B24" s="170" t="s">
        <v>135</v>
      </c>
      <c r="C24" s="102">
        <f t="shared" si="0"/>
        <v>37.555555555555557</v>
      </c>
      <c r="D24" s="103">
        <f>VLOOKUP($A24,'26-03'!$A$6:$L$29,3,FALSE)</f>
        <v>38</v>
      </c>
      <c r="E24" s="103">
        <v>0</v>
      </c>
      <c r="F24" s="103">
        <f>VLOOKUP($A24,'06-04'!$A$6:$L$29,3,FALSE)</f>
        <v>32</v>
      </c>
      <c r="G24" s="103">
        <f>VLOOKUP($A24,'13-04'!$A$6:$L$29,3,FALSE)</f>
        <v>39</v>
      </c>
      <c r="H24" s="103">
        <f>VLOOKUP($A24,'20-04'!$A$6:$L$29,3,FALSE)</f>
        <v>40</v>
      </c>
      <c r="I24" s="103">
        <f>IFERROR(VLOOKUP($A24,'27-04'!$A$6:$L$29,3,FALSE),0)</f>
        <v>0</v>
      </c>
      <c r="J24" s="103">
        <f>IFERROR(VLOOKUP($A24,'04-05'!$A$6:$L$29,3,FALSE),0)</f>
        <v>38</v>
      </c>
      <c r="K24" s="103">
        <f>IFERROR(VLOOKUP($A24,'11-05'!$A$6:$L$29,3,FALSE),0)</f>
        <v>0</v>
      </c>
      <c r="L24" s="103">
        <f>IFERROR(VLOOKUP($A24,'18-05'!$A$6:$L$29,3,FALSE),0)</f>
        <v>0</v>
      </c>
      <c r="M24" s="103">
        <f>IFERROR(VLOOKUP($A24,'25-05'!$A$6:$L$29,3,FALSE),0)</f>
        <v>38</v>
      </c>
      <c r="N24" s="103">
        <f>IFERROR(VLOOKUP($A24,'01-06'!$A$6:$L$29,3,FALSE),0)</f>
        <v>36</v>
      </c>
      <c r="O24" s="103">
        <f>IFERROR(VLOOKUP($A24,'08-06'!$A$6:$L$29,3,FALSE),0)</f>
        <v>40</v>
      </c>
      <c r="P24" s="103">
        <f>IFERROR(VLOOKUP($A24,'10-06'!$A$6:$L$29,3,FALSE),0)</f>
        <v>43</v>
      </c>
      <c r="Q24" s="103">
        <f>IFERROR(VLOOKUP($A24,'15-06'!$A$6:$L$29,3,FALSE),0)</f>
        <v>0</v>
      </c>
      <c r="R24" s="103">
        <f>IFERROR(VLOOKUP($A24,'22-06'!$A$6:$L$29,3,FALSE),0)</f>
        <v>38</v>
      </c>
      <c r="S24" s="103">
        <f>IFERROR(VLOOKUP($A24,'29-06'!$A$6:$L$29,3,FALSE),0)</f>
        <v>0</v>
      </c>
      <c r="T24" s="103">
        <f>IFERROR(VLOOKUP($A24,'06-07'!$A$6:$L$29,3,FALSE),0)</f>
        <v>34</v>
      </c>
      <c r="U24" s="103">
        <f>IFERROR(VLOOKUP($A24,'13-07'!$A$6:$L$29,3,FALSE),0)</f>
        <v>36</v>
      </c>
      <c r="V24" s="103">
        <f>IFERROR(VLOOKUP($A24,'20-07'!$A$6:$L$29,3,FALSE),0)</f>
        <v>0</v>
      </c>
      <c r="W24" s="103">
        <f>IFERROR(VLOOKUP($A24,'27-07'!$A$6:$L$29,3,FALSE),0)</f>
        <v>37</v>
      </c>
      <c r="X24" s="103">
        <f>IFERROR(VLOOKUP($A24,'03-08'!$A$6:$L$29,3,FALSE),0)</f>
        <v>0</v>
      </c>
      <c r="Y24" s="103">
        <f>IFERROR(VLOOKUP($A24,'10-08'!$A$6:$L$29,3,FALSE),0)</f>
        <v>35</v>
      </c>
      <c r="Z24" s="103">
        <f>IFERROR(VLOOKUP($A24,'17-08'!$A$6:$L$29,3,FALSE),0)</f>
        <v>41</v>
      </c>
      <c r="AA24" s="103">
        <f>IFERROR(VLOOKUP($A24,'24-08'!$A$6:$L$29,3,FALSE),0)</f>
        <v>34</v>
      </c>
      <c r="AB24" s="103">
        <f>IFERROR(VLOOKUP($A24,'26-08'!$A$6:$L$29,3,FALSE),0)</f>
        <v>0</v>
      </c>
      <c r="AC24" s="103">
        <f>IFERROR(VLOOKUP($A24,'31-08'!$A$6:$L$29,3,FALSE),0)</f>
        <v>0</v>
      </c>
      <c r="AD24" s="103">
        <f>IFERROR(VLOOKUP($A24,'27-08'!$A$6:$L$29,3,FALSE),0)</f>
        <v>0</v>
      </c>
      <c r="AE24" s="103">
        <f>IFERROR(VLOOKUP($A24,'07-09'!$A$6:$L$29,3,FALSE),0)</f>
        <v>0</v>
      </c>
      <c r="AF24" s="103">
        <f>IFERROR(VLOOKUP($A24,'14-09'!$A$6:$L$29,3,FALSE),0)</f>
        <v>0</v>
      </c>
      <c r="AG24" s="103">
        <f>IFERROR(VLOOKUP($A24,'21-09'!$A$6:$L$29,3,FALSE),0)</f>
        <v>0</v>
      </c>
      <c r="AH24" s="103">
        <f>IFERROR(VLOOKUP($A24,'28-09'!$A$6:$L$29,3,FALSE),0)</f>
        <v>40</v>
      </c>
      <c r="AI24" s="103">
        <f>IFERROR(VLOOKUP($A24,'05-10'!$A$6:$L$29,3,FALSE),0)</f>
        <v>0</v>
      </c>
      <c r="AJ24" s="103">
        <f>IFERROR(VLOOKUP($A24,'12-10'!$A$6:$L$29,3,FALSE),0)</f>
        <v>0</v>
      </c>
      <c r="AK24" s="103">
        <f>IFERROR(VLOOKUP($A24,'14-10'!$A$6:$L$29,3,FALSE),0)</f>
        <v>0</v>
      </c>
      <c r="AL24" s="15"/>
      <c r="AM24" s="6">
        <f t="shared" si="1"/>
        <v>38</v>
      </c>
      <c r="AN24" s="6">
        <f t="shared" si="2"/>
        <v>99</v>
      </c>
      <c r="AO24" s="6">
        <f t="shared" si="3"/>
        <v>32</v>
      </c>
      <c r="AP24" s="6">
        <f t="shared" si="4"/>
        <v>39</v>
      </c>
      <c r="AQ24" s="6">
        <f t="shared" si="5"/>
        <v>40</v>
      </c>
      <c r="AR24" s="6">
        <f t="shared" si="6"/>
        <v>99</v>
      </c>
      <c r="AS24" s="6">
        <f t="shared" si="7"/>
        <v>38</v>
      </c>
      <c r="AT24" s="6">
        <f t="shared" si="8"/>
        <v>99</v>
      </c>
      <c r="AU24" s="6">
        <f t="shared" si="9"/>
        <v>99</v>
      </c>
      <c r="AV24" s="6">
        <f t="shared" si="10"/>
        <v>38</v>
      </c>
      <c r="AW24" s="6">
        <f t="shared" si="11"/>
        <v>36</v>
      </c>
      <c r="AX24" s="6">
        <f t="shared" si="12"/>
        <v>40</v>
      </c>
      <c r="AY24" s="6">
        <f t="shared" si="13"/>
        <v>43</v>
      </c>
      <c r="AZ24" s="6">
        <f t="shared" si="14"/>
        <v>99</v>
      </c>
      <c r="BA24" s="6">
        <f t="shared" si="15"/>
        <v>38</v>
      </c>
      <c r="BB24" s="6">
        <f t="shared" si="16"/>
        <v>99</v>
      </c>
      <c r="BC24" s="6">
        <f t="shared" si="17"/>
        <v>34</v>
      </c>
      <c r="BD24" s="6">
        <f t="shared" si="18"/>
        <v>36</v>
      </c>
      <c r="BE24" s="6">
        <f t="shared" si="19"/>
        <v>99</v>
      </c>
      <c r="BF24" s="6">
        <f t="shared" si="20"/>
        <v>37</v>
      </c>
      <c r="BG24" s="6">
        <f t="shared" si="21"/>
        <v>99</v>
      </c>
      <c r="BH24" s="6">
        <f t="shared" si="22"/>
        <v>35</v>
      </c>
      <c r="BI24" s="6">
        <f t="shared" si="23"/>
        <v>41</v>
      </c>
      <c r="BJ24" s="6">
        <f t="shared" si="24"/>
        <v>34</v>
      </c>
      <c r="BK24" s="6">
        <f t="shared" si="25"/>
        <v>99</v>
      </c>
      <c r="BL24" s="6">
        <f t="shared" si="26"/>
        <v>99</v>
      </c>
      <c r="BM24" s="6">
        <f t="shared" si="27"/>
        <v>99</v>
      </c>
      <c r="BN24" s="6">
        <f t="shared" si="28"/>
        <v>99</v>
      </c>
      <c r="BO24" s="6">
        <f t="shared" si="29"/>
        <v>99</v>
      </c>
      <c r="BP24" s="6">
        <f t="shared" si="30"/>
        <v>99</v>
      </c>
      <c r="BQ24" s="6">
        <f t="shared" si="31"/>
        <v>40</v>
      </c>
      <c r="BR24" s="6">
        <f t="shared" si="32"/>
        <v>99</v>
      </c>
      <c r="BS24" s="6">
        <f t="shared" si="33"/>
        <v>99</v>
      </c>
      <c r="BT24" s="6">
        <f t="shared" si="34"/>
        <v>99</v>
      </c>
      <c r="BV24" s="6">
        <f t="shared" si="35"/>
        <v>17</v>
      </c>
      <c r="BX24" s="6">
        <f t="shared" si="36"/>
        <v>32</v>
      </c>
      <c r="BY24" s="6">
        <f t="shared" si="37"/>
        <v>34</v>
      </c>
      <c r="BZ24" s="6">
        <f t="shared" si="38"/>
        <v>34</v>
      </c>
      <c r="CA24" s="6">
        <f t="shared" si="39"/>
        <v>35</v>
      </c>
      <c r="CB24" s="6">
        <f t="shared" si="40"/>
        <v>36</v>
      </c>
      <c r="CC24" s="6">
        <f t="shared" si="41"/>
        <v>36</v>
      </c>
      <c r="CD24" s="6">
        <f t="shared" si="42"/>
        <v>37</v>
      </c>
      <c r="CE24" s="6">
        <f t="shared" si="43"/>
        <v>38</v>
      </c>
      <c r="CF24" s="6">
        <f t="shared" si="44"/>
        <v>38</v>
      </c>
      <c r="CG24" s="6">
        <f t="shared" si="45"/>
        <v>38</v>
      </c>
      <c r="CH24" s="6">
        <f t="shared" si="46"/>
        <v>38</v>
      </c>
      <c r="CI24" s="6">
        <f t="shared" si="47"/>
        <v>39</v>
      </c>
      <c r="CJ24" s="6">
        <f t="shared" si="48"/>
        <v>40</v>
      </c>
      <c r="CK24" s="6">
        <f t="shared" si="49"/>
        <v>40</v>
      </c>
      <c r="CL24" s="6">
        <f t="shared" si="50"/>
        <v>40</v>
      </c>
      <c r="CM24" s="6">
        <f t="shared" si="51"/>
        <v>41</v>
      </c>
      <c r="CN24" s="6">
        <f t="shared" si="52"/>
        <v>43</v>
      </c>
      <c r="CO24" s="6">
        <f t="shared" si="53"/>
        <v>37</v>
      </c>
      <c r="CP24" s="317">
        <f t="shared" si="54"/>
        <v>37.555555555555557</v>
      </c>
    </row>
    <row r="25" spans="1:94" ht="16" customHeight="1">
      <c r="A25" s="57" t="s">
        <v>87</v>
      </c>
      <c r="B25" s="170" t="s">
        <v>137</v>
      </c>
      <c r="C25" s="102">
        <f t="shared" si="0"/>
        <v>38.277777777777779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f>IFERROR(VLOOKUP($A25,'27-04'!$A$6:$L$29,3,FALSE),0)</f>
        <v>38</v>
      </c>
      <c r="J25" s="103">
        <f>IFERROR(VLOOKUP($A25,'04-05'!$A$6:$L$29,3,FALSE),0)</f>
        <v>0</v>
      </c>
      <c r="K25" s="103">
        <f>IFERROR(VLOOKUP($A25,'11-05'!$A$6:$L$29,3,FALSE),0)</f>
        <v>0</v>
      </c>
      <c r="L25" s="103">
        <f>IFERROR(VLOOKUP($A25,'18-05'!$A$6:$L$29,3,FALSE),0)</f>
        <v>0</v>
      </c>
      <c r="M25" s="103">
        <f>IFERROR(VLOOKUP($A25,'25-05'!$A$6:$L$29,3,FALSE),0)</f>
        <v>0</v>
      </c>
      <c r="N25" s="103">
        <f>IFERROR(VLOOKUP($A25,'01-06'!$A$6:$L$29,3,FALSE),0)</f>
        <v>0</v>
      </c>
      <c r="O25" s="103">
        <f>IFERROR(VLOOKUP($A25,'08-06'!$A$6:$L$29,3,FALSE),0)</f>
        <v>41</v>
      </c>
      <c r="P25" s="103">
        <f>IFERROR(VLOOKUP($A25,'10-06'!$A$6:$L$29,3,FALSE),0)</f>
        <v>42</v>
      </c>
      <c r="Q25" s="103">
        <f>IFERROR(VLOOKUP($A25,'15-06'!$A$6:$L$29,3,FALSE),0)</f>
        <v>0</v>
      </c>
      <c r="R25" s="103">
        <f>IFERROR(VLOOKUP($A25,'22-06'!$A$6:$L$29,3,FALSE),0)</f>
        <v>0</v>
      </c>
      <c r="S25" s="103">
        <f>IFERROR(VLOOKUP($A25,'29-06'!$A$6:$L$29,3,FALSE),0)</f>
        <v>38</v>
      </c>
      <c r="T25" s="103">
        <f>IFERROR(VLOOKUP($A25,'06-07'!$A$6:$L$29,3,FALSE),0)</f>
        <v>0</v>
      </c>
      <c r="U25" s="103">
        <f>IFERROR(VLOOKUP($A25,'13-07'!$A$6:$L$29,3,FALSE),0)</f>
        <v>0</v>
      </c>
      <c r="V25" s="103">
        <f>IFERROR(VLOOKUP($A25,'20-07'!$A$6:$L$29,3,FALSE),0)</f>
        <v>0</v>
      </c>
      <c r="W25" s="103">
        <f>IFERROR(VLOOKUP($A25,'27-07'!$A$6:$L$29,3,FALSE),0)</f>
        <v>34</v>
      </c>
      <c r="X25" s="103">
        <f>IFERROR(VLOOKUP($A25,'03-08'!$A$6:$L$29,3,FALSE),0)</f>
        <v>0</v>
      </c>
      <c r="Y25" s="103">
        <f>IFERROR(VLOOKUP($A25,'10-08'!$A$6:$L$29,3,FALSE),0)</f>
        <v>0</v>
      </c>
      <c r="Z25" s="103">
        <f>IFERROR(VLOOKUP($A25,'17-08'!$A$6:$L$29,3,FALSE),0)</f>
        <v>0</v>
      </c>
      <c r="AA25" s="103">
        <f>IFERROR(VLOOKUP($A25,'24-08'!$A$6:$L$29,3,FALSE),0)</f>
        <v>0</v>
      </c>
      <c r="AB25" s="103">
        <f>IFERROR(VLOOKUP($A25,'26-08'!$A$6:$L$29,3,FALSE),0)</f>
        <v>44</v>
      </c>
      <c r="AC25" s="103">
        <f>IFERROR(VLOOKUP($A25,'31-08'!$A$6:$L$29,3,FALSE),0)</f>
        <v>0</v>
      </c>
      <c r="AD25" s="103">
        <f>IFERROR(VLOOKUP($A25,'27-08'!$A$6:$L$29,3,FALSE),0)</f>
        <v>44</v>
      </c>
      <c r="AE25" s="103">
        <f>IFERROR(VLOOKUP($A25,'07-09'!$A$6:$L$29,3,FALSE),0)</f>
        <v>0</v>
      </c>
      <c r="AF25" s="103">
        <f>IFERROR(VLOOKUP($A25,'14-09'!$A$6:$L$29,3,FALSE),0)</f>
        <v>38</v>
      </c>
      <c r="AG25" s="103">
        <f>IFERROR(VLOOKUP($A25,'21-09'!$A$6:$L$29,3,FALSE),0)</f>
        <v>0</v>
      </c>
      <c r="AH25" s="103">
        <f>IFERROR(VLOOKUP($A25,'28-09'!$A$6:$L$29,3,FALSE),0)</f>
        <v>0</v>
      </c>
      <c r="AI25" s="103">
        <f>IFERROR(VLOOKUP($A25,'05-10'!$A$6:$L$29,3,FALSE),0)</f>
        <v>0</v>
      </c>
      <c r="AJ25" s="103">
        <f>IFERROR(VLOOKUP($A25,'12-10'!$A$6:$L$29,3,FALSE),0)</f>
        <v>0</v>
      </c>
      <c r="AK25" s="103">
        <f>IFERROR(VLOOKUP($A25,'14-10'!$A$6:$L$29,3,FALSE),0)</f>
        <v>0</v>
      </c>
      <c r="AL25" s="15"/>
      <c r="AM25" s="6">
        <f t="shared" si="1"/>
        <v>99</v>
      </c>
      <c r="AN25" s="6">
        <f t="shared" si="2"/>
        <v>99</v>
      </c>
      <c r="AO25" s="6">
        <f t="shared" si="3"/>
        <v>99</v>
      </c>
      <c r="AP25" s="6">
        <f t="shared" si="4"/>
        <v>99</v>
      </c>
      <c r="AQ25" s="6">
        <f t="shared" si="5"/>
        <v>99</v>
      </c>
      <c r="AR25" s="6">
        <f t="shared" si="6"/>
        <v>38</v>
      </c>
      <c r="AS25" s="6">
        <f t="shared" si="7"/>
        <v>99</v>
      </c>
      <c r="AT25" s="6">
        <f t="shared" si="8"/>
        <v>99</v>
      </c>
      <c r="AU25" s="6">
        <f t="shared" si="9"/>
        <v>99</v>
      </c>
      <c r="AV25" s="6">
        <f t="shared" si="10"/>
        <v>99</v>
      </c>
      <c r="AW25" s="6">
        <f t="shared" si="11"/>
        <v>99</v>
      </c>
      <c r="AX25" s="6">
        <f t="shared" si="12"/>
        <v>41</v>
      </c>
      <c r="AY25" s="6">
        <f t="shared" si="13"/>
        <v>42</v>
      </c>
      <c r="AZ25" s="6">
        <f t="shared" si="14"/>
        <v>99</v>
      </c>
      <c r="BA25" s="6">
        <f t="shared" si="15"/>
        <v>99</v>
      </c>
      <c r="BB25" s="6">
        <f t="shared" si="16"/>
        <v>38</v>
      </c>
      <c r="BC25" s="6">
        <f t="shared" si="17"/>
        <v>99</v>
      </c>
      <c r="BD25" s="6">
        <f t="shared" si="18"/>
        <v>99</v>
      </c>
      <c r="BE25" s="6">
        <f t="shared" si="19"/>
        <v>99</v>
      </c>
      <c r="BF25" s="6">
        <f t="shared" si="20"/>
        <v>34</v>
      </c>
      <c r="BG25" s="6">
        <f t="shared" si="21"/>
        <v>99</v>
      </c>
      <c r="BH25" s="6">
        <f t="shared" si="22"/>
        <v>99</v>
      </c>
      <c r="BI25" s="6">
        <f t="shared" si="23"/>
        <v>99</v>
      </c>
      <c r="BJ25" s="6">
        <f t="shared" si="24"/>
        <v>99</v>
      </c>
      <c r="BK25" s="6">
        <f t="shared" si="25"/>
        <v>44</v>
      </c>
      <c r="BL25" s="6">
        <f t="shared" si="26"/>
        <v>99</v>
      </c>
      <c r="BM25" s="6">
        <f t="shared" si="27"/>
        <v>44</v>
      </c>
      <c r="BN25" s="6">
        <f t="shared" si="28"/>
        <v>99</v>
      </c>
      <c r="BO25" s="6">
        <f t="shared" si="29"/>
        <v>38</v>
      </c>
      <c r="BP25" s="6">
        <f t="shared" si="30"/>
        <v>99</v>
      </c>
      <c r="BQ25" s="6">
        <f t="shared" si="31"/>
        <v>99</v>
      </c>
      <c r="BR25" s="6">
        <f t="shared" si="32"/>
        <v>99</v>
      </c>
      <c r="BS25" s="6">
        <f t="shared" si="33"/>
        <v>99</v>
      </c>
      <c r="BT25" s="6">
        <f t="shared" si="34"/>
        <v>99</v>
      </c>
      <c r="BV25" s="6">
        <f t="shared" si="35"/>
        <v>8</v>
      </c>
      <c r="BX25" s="6">
        <f t="shared" si="36"/>
        <v>34</v>
      </c>
      <c r="BY25" s="6">
        <f t="shared" si="37"/>
        <v>38</v>
      </c>
      <c r="BZ25" s="6">
        <f t="shared" si="38"/>
        <v>38</v>
      </c>
      <c r="CA25" s="6">
        <f t="shared" si="39"/>
        <v>38</v>
      </c>
      <c r="CB25" s="6">
        <f t="shared" si="40"/>
        <v>41</v>
      </c>
      <c r="CC25" s="6">
        <f t="shared" si="41"/>
        <v>42</v>
      </c>
      <c r="CD25" s="6">
        <f t="shared" si="42"/>
        <v>44</v>
      </c>
      <c r="CE25" s="6">
        <f t="shared" si="43"/>
        <v>44</v>
      </c>
      <c r="CF25" s="6">
        <f t="shared" si="44"/>
        <v>37</v>
      </c>
      <c r="CG25" s="6">
        <f t="shared" si="45"/>
        <v>37</v>
      </c>
      <c r="CH25" s="6">
        <f t="shared" si="46"/>
        <v>37</v>
      </c>
      <c r="CI25" s="6">
        <f t="shared" si="47"/>
        <v>37</v>
      </c>
      <c r="CJ25" s="6">
        <f t="shared" si="48"/>
        <v>37</v>
      </c>
      <c r="CK25" s="6">
        <f t="shared" si="49"/>
        <v>37</v>
      </c>
      <c r="CL25" s="6">
        <f t="shared" si="50"/>
        <v>37</v>
      </c>
      <c r="CM25" s="6">
        <f t="shared" si="51"/>
        <v>37</v>
      </c>
      <c r="CN25" s="6">
        <f t="shared" si="52"/>
        <v>37</v>
      </c>
      <c r="CO25" s="6">
        <f t="shared" si="53"/>
        <v>37</v>
      </c>
      <c r="CP25" s="317">
        <f t="shared" si="54"/>
        <v>38.277777777777779</v>
      </c>
    </row>
    <row r="26" spans="1:94" ht="16" customHeight="1">
      <c r="A26" s="57" t="s">
        <v>91</v>
      </c>
      <c r="B26" s="170" t="s">
        <v>224</v>
      </c>
      <c r="C26" s="102">
        <f t="shared" si="0"/>
        <v>38.333333333333336</v>
      </c>
      <c r="D26" s="103">
        <v>0</v>
      </c>
      <c r="E26" s="103">
        <v>0</v>
      </c>
      <c r="F26" s="103">
        <v>0</v>
      </c>
      <c r="G26" s="103">
        <f>VLOOKUP($A26,'13-04'!$A$6:$L$29,3,FALSE)</f>
        <v>39</v>
      </c>
      <c r="H26" s="103">
        <f>VLOOKUP($A26,'20-04'!$A$6:$L$29,3,FALSE)</f>
        <v>42</v>
      </c>
      <c r="I26" s="103">
        <f>IFERROR(VLOOKUP($A26,'27-04'!$A$6:$L$29,3,FALSE),0)</f>
        <v>0</v>
      </c>
      <c r="J26" s="103">
        <f>IFERROR(VLOOKUP($A26,'04-05'!$A$6:$L$29,3,FALSE),0)</f>
        <v>0</v>
      </c>
      <c r="K26" s="103">
        <f>IFERROR(VLOOKUP($A26,'11-05'!$A$6:$L$29,3,FALSE),0)</f>
        <v>43</v>
      </c>
      <c r="L26" s="103">
        <f>IFERROR(VLOOKUP($A26,'18-05'!$A$6:$L$29,3,FALSE),0)</f>
        <v>0</v>
      </c>
      <c r="M26" s="103">
        <f>IFERROR(VLOOKUP($A26,'25-05'!$A$6:$L$29,3,FALSE),0)</f>
        <v>0</v>
      </c>
      <c r="N26" s="103">
        <f>IFERROR(VLOOKUP($A26,'01-06'!$A$6:$L$29,3,FALSE),0)</f>
        <v>0</v>
      </c>
      <c r="O26" s="103">
        <f>IFERROR(VLOOKUP($A26,'08-06'!$A$6:$L$29,3,FALSE),0)</f>
        <v>0</v>
      </c>
      <c r="P26" s="103">
        <f>IFERROR(VLOOKUP($A26,'10-06'!$A$6:$L$29,3,FALSE),0)</f>
        <v>0</v>
      </c>
      <c r="Q26" s="103">
        <f>IFERROR(VLOOKUP($A26,'15-06'!$A$6:$L$29,3,FALSE),0)</f>
        <v>0</v>
      </c>
      <c r="R26" s="103">
        <f>IFERROR(VLOOKUP($A26,'22-06'!$A$6:$L$29,3,FALSE),0)</f>
        <v>42</v>
      </c>
      <c r="S26" s="103">
        <f>IFERROR(VLOOKUP($A26,'29-06'!$A$6:$L$29,3,FALSE),0)</f>
        <v>0</v>
      </c>
      <c r="T26" s="103">
        <f>IFERROR(VLOOKUP($A26,'06-07'!$A$6:$L$29,3,FALSE),0)</f>
        <v>38</v>
      </c>
      <c r="U26" s="103">
        <f>IFERROR(VLOOKUP($A26,'13-07'!$A$6:$L$29,3,FALSE),0)</f>
        <v>42</v>
      </c>
      <c r="V26" s="103">
        <f>IFERROR(VLOOKUP($A26,'20-07'!$A$6:$L$29,3,FALSE),0)</f>
        <v>0</v>
      </c>
      <c r="W26" s="103">
        <f>IFERROR(VLOOKUP($A26,'27-07'!$A$6:$L$29,3,FALSE),0)</f>
        <v>0</v>
      </c>
      <c r="X26" s="103">
        <f>IFERROR(VLOOKUP($A26,'03-08'!$A$6:$L$29,3,FALSE),0)</f>
        <v>0</v>
      </c>
      <c r="Y26" s="103">
        <f>IFERROR(VLOOKUP($A26,'10-08'!$A$6:$L$29,3,FALSE),0)</f>
        <v>0</v>
      </c>
      <c r="Z26" s="103">
        <f>IFERROR(VLOOKUP($A26,'17-08'!$A$6:$L$29,3,FALSE),0)</f>
        <v>0</v>
      </c>
      <c r="AA26" s="103">
        <f>IFERROR(VLOOKUP($A26,'24-08'!$A$6:$L$29,3,FALSE),0)</f>
        <v>0</v>
      </c>
      <c r="AB26" s="103">
        <f>IFERROR(VLOOKUP($A26,'26-08'!$A$6:$L$29,3,FALSE),0)</f>
        <v>0</v>
      </c>
      <c r="AC26" s="103">
        <f>IFERROR(VLOOKUP($A26,'31-08'!$A$6:$L$29,3,FALSE),0)</f>
        <v>0</v>
      </c>
      <c r="AD26" s="103">
        <f>IFERROR(VLOOKUP($A26,'27-08'!$A$6:$L$29,3,FALSE),0)</f>
        <v>0</v>
      </c>
      <c r="AE26" s="103">
        <f>IFERROR(VLOOKUP($A26,'07-09'!$A$6:$L$29,3,FALSE),0)</f>
        <v>0</v>
      </c>
      <c r="AF26" s="103">
        <f>IFERROR(VLOOKUP($A26,'14-09'!$A$6:$L$29,3,FALSE),0)</f>
        <v>0</v>
      </c>
      <c r="AG26" s="103">
        <f>IFERROR(VLOOKUP($A26,'21-09'!$A$6:$L$29,3,FALSE),0)</f>
        <v>0</v>
      </c>
      <c r="AH26" s="103">
        <f>IFERROR(VLOOKUP($A26,'28-09'!$A$6:$L$29,3,FALSE),0)</f>
        <v>0</v>
      </c>
      <c r="AI26" s="103">
        <f>IFERROR(VLOOKUP($A26,'05-10'!$A$6:$L$29,3,FALSE),0)</f>
        <v>0</v>
      </c>
      <c r="AJ26" s="103">
        <f>IFERROR(VLOOKUP($A26,'12-10'!$A$6:$L$29,3,FALSE),0)</f>
        <v>0</v>
      </c>
      <c r="AK26" s="103">
        <f>IFERROR(VLOOKUP($A26,'14-10'!$A$6:$L$29,3,FALSE),0)</f>
        <v>0</v>
      </c>
      <c r="AL26" s="15"/>
      <c r="AM26" s="6">
        <f t="shared" si="1"/>
        <v>99</v>
      </c>
      <c r="AN26" s="6">
        <f t="shared" si="2"/>
        <v>99</v>
      </c>
      <c r="AO26" s="6">
        <f t="shared" si="3"/>
        <v>99</v>
      </c>
      <c r="AP26" s="6">
        <f t="shared" si="4"/>
        <v>39</v>
      </c>
      <c r="AQ26" s="6">
        <f t="shared" si="5"/>
        <v>42</v>
      </c>
      <c r="AR26" s="6">
        <f t="shared" si="6"/>
        <v>99</v>
      </c>
      <c r="AS26" s="6">
        <f t="shared" si="7"/>
        <v>99</v>
      </c>
      <c r="AT26" s="6">
        <f t="shared" si="8"/>
        <v>43</v>
      </c>
      <c r="AU26" s="6">
        <f t="shared" si="9"/>
        <v>99</v>
      </c>
      <c r="AV26" s="6">
        <f t="shared" si="10"/>
        <v>99</v>
      </c>
      <c r="AW26" s="6">
        <f t="shared" si="11"/>
        <v>99</v>
      </c>
      <c r="AX26" s="6">
        <f t="shared" si="12"/>
        <v>99</v>
      </c>
      <c r="AY26" s="6">
        <f t="shared" si="13"/>
        <v>99</v>
      </c>
      <c r="AZ26" s="6">
        <f t="shared" si="14"/>
        <v>99</v>
      </c>
      <c r="BA26" s="6">
        <f t="shared" si="15"/>
        <v>42</v>
      </c>
      <c r="BB26" s="6">
        <f t="shared" si="16"/>
        <v>99</v>
      </c>
      <c r="BC26" s="6">
        <f t="shared" si="17"/>
        <v>38</v>
      </c>
      <c r="BD26" s="6">
        <f t="shared" si="18"/>
        <v>42</v>
      </c>
      <c r="BE26" s="6">
        <f t="shared" si="19"/>
        <v>99</v>
      </c>
      <c r="BF26" s="6">
        <f t="shared" si="20"/>
        <v>99</v>
      </c>
      <c r="BG26" s="6">
        <f t="shared" si="21"/>
        <v>99</v>
      </c>
      <c r="BH26" s="6">
        <f t="shared" si="22"/>
        <v>99</v>
      </c>
      <c r="BI26" s="6">
        <f t="shared" si="23"/>
        <v>99</v>
      </c>
      <c r="BJ26" s="6">
        <f t="shared" si="24"/>
        <v>99</v>
      </c>
      <c r="BK26" s="6">
        <f t="shared" si="25"/>
        <v>99</v>
      </c>
      <c r="BL26" s="6">
        <f t="shared" si="26"/>
        <v>99</v>
      </c>
      <c r="BM26" s="6">
        <f t="shared" si="27"/>
        <v>99</v>
      </c>
      <c r="BN26" s="6">
        <f t="shared" si="28"/>
        <v>99</v>
      </c>
      <c r="BO26" s="6">
        <f t="shared" si="29"/>
        <v>99</v>
      </c>
      <c r="BP26" s="6">
        <f t="shared" si="30"/>
        <v>99</v>
      </c>
      <c r="BQ26" s="6">
        <f t="shared" si="31"/>
        <v>99</v>
      </c>
      <c r="BR26" s="6">
        <f t="shared" si="32"/>
        <v>99</v>
      </c>
      <c r="BS26" s="6">
        <f t="shared" si="33"/>
        <v>99</v>
      </c>
      <c r="BT26" s="6">
        <f t="shared" si="34"/>
        <v>99</v>
      </c>
      <c r="BV26" s="6">
        <f t="shared" si="35"/>
        <v>6</v>
      </c>
      <c r="BX26" s="6">
        <f t="shared" si="36"/>
        <v>38</v>
      </c>
      <c r="BY26" s="6">
        <f t="shared" si="37"/>
        <v>39</v>
      </c>
      <c r="BZ26" s="6">
        <f t="shared" si="38"/>
        <v>42</v>
      </c>
      <c r="CA26" s="6">
        <f t="shared" si="39"/>
        <v>42</v>
      </c>
      <c r="CB26" s="6">
        <f t="shared" si="40"/>
        <v>42</v>
      </c>
      <c r="CC26" s="6">
        <f t="shared" si="41"/>
        <v>43</v>
      </c>
      <c r="CD26" s="6">
        <f t="shared" si="42"/>
        <v>37</v>
      </c>
      <c r="CE26" s="6">
        <f t="shared" si="43"/>
        <v>37</v>
      </c>
      <c r="CF26" s="6">
        <f t="shared" si="44"/>
        <v>37</v>
      </c>
      <c r="CG26" s="6">
        <f t="shared" si="45"/>
        <v>37</v>
      </c>
      <c r="CH26" s="6">
        <f t="shared" si="46"/>
        <v>37</v>
      </c>
      <c r="CI26" s="6">
        <f t="shared" si="47"/>
        <v>37</v>
      </c>
      <c r="CJ26" s="6">
        <f t="shared" si="48"/>
        <v>37</v>
      </c>
      <c r="CK26" s="6">
        <f t="shared" si="49"/>
        <v>37</v>
      </c>
      <c r="CL26" s="6">
        <f t="shared" si="50"/>
        <v>37</v>
      </c>
      <c r="CM26" s="6">
        <f t="shared" si="51"/>
        <v>37</v>
      </c>
      <c r="CN26" s="6">
        <f t="shared" si="52"/>
        <v>37</v>
      </c>
      <c r="CO26" s="6">
        <f t="shared" si="53"/>
        <v>37</v>
      </c>
      <c r="CP26" s="317">
        <f t="shared" si="54"/>
        <v>38.333333333333336</v>
      </c>
    </row>
    <row r="28" spans="1:94">
      <c r="F28" s="286" t="s">
        <v>318</v>
      </c>
    </row>
  </sheetData>
  <sheetProtection selectLockedCells="1" selectUnlockedCells="1"/>
  <autoFilter ref="A2:AK2" xr:uid="{00000000-0009-0000-0000-000006000000}">
    <sortState xmlns:xlrd2="http://schemas.microsoft.com/office/spreadsheetml/2017/richdata2" ref="A3:AK26">
      <sortCondition ref="C2"/>
    </sortState>
  </autoFilter>
  <sortState xmlns:xlrd2="http://schemas.microsoft.com/office/spreadsheetml/2017/richdata2" ref="A3:AK27">
    <sortCondition ref="A3:A27"/>
  </sortState>
  <phoneticPr fontId="17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6">
    <tabColor theme="0"/>
  </sheetPr>
  <dimension ref="B1:AN85"/>
  <sheetViews>
    <sheetView topLeftCell="B1" zoomScale="110" zoomScaleNormal="110" workbookViewId="0">
      <selection activeCell="K8" sqref="K8"/>
    </sheetView>
  </sheetViews>
  <sheetFormatPr defaultColWidth="9.08984375" defaultRowHeight="15.5"/>
  <cols>
    <col min="1" max="1" width="0" style="6" hidden="1" customWidth="1"/>
    <col min="2" max="2" width="17.7265625" style="18" customWidth="1"/>
    <col min="3" max="3" width="13.08984375" style="14" customWidth="1"/>
    <col min="4" max="4" width="15" style="19" customWidth="1"/>
    <col min="5" max="5" width="10.08984375" style="20" customWidth="1"/>
    <col min="6" max="6" width="4" style="6" customWidth="1"/>
    <col min="7" max="7" width="16.7265625" style="6" customWidth="1"/>
    <col min="8" max="8" width="16" style="249" customWidth="1"/>
    <col min="9" max="9" width="8.08984375" style="6" customWidth="1"/>
    <col min="10" max="45" width="4.7265625" style="6" customWidth="1"/>
    <col min="46" max="16384" width="9.08984375" style="6"/>
  </cols>
  <sheetData>
    <row r="1" spans="2:40" ht="20">
      <c r="B1" s="349" t="s">
        <v>46</v>
      </c>
      <c r="C1" s="349"/>
      <c r="D1" s="349"/>
      <c r="E1" s="349"/>
      <c r="F1" s="9"/>
      <c r="G1" s="350" t="s">
        <v>7</v>
      </c>
      <c r="H1" s="350"/>
      <c r="I1" s="35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2:40" s="11" customFormat="1" ht="82" customHeight="1" thickBot="1">
      <c r="B2" s="38"/>
      <c r="C2" s="21" t="s">
        <v>8</v>
      </c>
      <c r="D2" s="60" t="s">
        <v>9</v>
      </c>
      <c r="E2" s="61" t="s">
        <v>10</v>
      </c>
      <c r="H2" s="17" t="s">
        <v>11</v>
      </c>
      <c r="I2" s="12" t="s">
        <v>10</v>
      </c>
      <c r="O2" s="22"/>
    </row>
    <row r="3" spans="2:40" s="47" customFormat="1">
      <c r="B3" s="274" t="s">
        <v>180</v>
      </c>
      <c r="C3" s="97">
        <v>0.61</v>
      </c>
      <c r="D3" s="51" t="s">
        <v>98</v>
      </c>
      <c r="E3" s="203">
        <v>45162</v>
      </c>
      <c r="G3" s="107" t="s">
        <v>121</v>
      </c>
      <c r="H3" s="58" t="s">
        <v>145</v>
      </c>
      <c r="I3" s="106">
        <v>45087</v>
      </c>
      <c r="AM3" s="40"/>
      <c r="AN3" s="23"/>
    </row>
    <row r="4" spans="2:40" s="47" customFormat="1">
      <c r="B4" s="49" t="s">
        <v>175</v>
      </c>
      <c r="C4" s="99">
        <v>0.68</v>
      </c>
      <c r="D4" s="51" t="s">
        <v>287</v>
      </c>
      <c r="E4" s="203">
        <v>45164</v>
      </c>
      <c r="G4" s="71" t="s">
        <v>288</v>
      </c>
      <c r="H4" s="276" t="s">
        <v>289</v>
      </c>
      <c r="I4" s="106">
        <v>45164</v>
      </c>
      <c r="AM4" s="40"/>
      <c r="AN4" s="23"/>
    </row>
    <row r="5" spans="2:40" s="47" customFormat="1" ht="16" thickBot="1">
      <c r="B5" s="275" t="s">
        <v>180</v>
      </c>
      <c r="C5" s="243">
        <v>0.7</v>
      </c>
      <c r="D5" s="51" t="s">
        <v>286</v>
      </c>
      <c r="E5" s="204">
        <v>45165</v>
      </c>
      <c r="F5" s="48"/>
      <c r="G5" s="71" t="s">
        <v>172</v>
      </c>
      <c r="H5" s="276" t="s">
        <v>289</v>
      </c>
      <c r="I5" s="106">
        <v>45165</v>
      </c>
      <c r="J5" s="48"/>
      <c r="K5" s="48"/>
      <c r="L5" s="48"/>
      <c r="M5" s="48"/>
      <c r="AM5" s="40"/>
      <c r="AN5" s="23"/>
    </row>
    <row r="6" spans="2:40" s="47" customFormat="1">
      <c r="B6" s="320" t="s">
        <v>176</v>
      </c>
      <c r="C6" s="250">
        <v>1.05</v>
      </c>
      <c r="D6" s="98" t="s">
        <v>344</v>
      </c>
      <c r="E6" s="203">
        <v>45213</v>
      </c>
      <c r="G6" s="323" t="s">
        <v>177</v>
      </c>
      <c r="H6" s="325" t="s">
        <v>98</v>
      </c>
      <c r="I6" s="324">
        <v>45213</v>
      </c>
      <c r="AM6" s="40"/>
      <c r="AN6" s="23"/>
    </row>
    <row r="7" spans="2:40" s="47" customFormat="1">
      <c r="B7" s="49" t="s">
        <v>129</v>
      </c>
      <c r="C7" s="97">
        <v>1.1100000000000001</v>
      </c>
      <c r="D7" s="98" t="s">
        <v>98</v>
      </c>
      <c r="E7" s="203">
        <v>1.1100000000000001</v>
      </c>
      <c r="H7" s="48"/>
      <c r="AM7" s="40"/>
      <c r="AN7" s="23"/>
    </row>
    <row r="8" spans="2:40" s="47" customFormat="1">
      <c r="B8" s="43" t="s">
        <v>123</v>
      </c>
      <c r="C8" s="97">
        <v>1.23</v>
      </c>
      <c r="D8" s="98" t="s">
        <v>98</v>
      </c>
      <c r="E8" s="203">
        <v>45190</v>
      </c>
      <c r="H8" s="48"/>
      <c r="AM8" s="40"/>
      <c r="AN8" s="23"/>
    </row>
    <row r="9" spans="2:40" s="47" customFormat="1" ht="17" customHeight="1">
      <c r="B9" s="43" t="s">
        <v>134</v>
      </c>
      <c r="C9" s="97">
        <v>1.26</v>
      </c>
      <c r="D9" s="51" t="s">
        <v>98</v>
      </c>
      <c r="E9" s="203">
        <v>45106</v>
      </c>
      <c r="H9" s="48"/>
      <c r="AM9" s="40"/>
      <c r="AN9" s="23"/>
    </row>
    <row r="10" spans="2:40" s="47" customFormat="1">
      <c r="B10" s="212" t="s">
        <v>129</v>
      </c>
      <c r="C10" s="97">
        <v>1.33</v>
      </c>
      <c r="D10" s="51" t="s">
        <v>160</v>
      </c>
      <c r="E10" s="203">
        <v>45050</v>
      </c>
      <c r="F10" s="48"/>
      <c r="H10" s="48"/>
      <c r="J10" s="48"/>
      <c r="K10" s="48"/>
      <c r="L10" s="48"/>
      <c r="M10" s="48"/>
      <c r="AM10" s="40"/>
      <c r="AN10" s="23"/>
    </row>
    <row r="11" spans="2:40" s="47" customFormat="1" ht="16" customHeight="1">
      <c r="B11" s="43" t="s">
        <v>141</v>
      </c>
      <c r="C11" s="97">
        <v>1.54</v>
      </c>
      <c r="D11" s="51" t="s">
        <v>160</v>
      </c>
      <c r="E11" s="203">
        <v>45204</v>
      </c>
      <c r="G11" s="48"/>
      <c r="H11" s="48"/>
      <c r="I11" s="48"/>
      <c r="AM11" s="40"/>
      <c r="AN11" s="23"/>
    </row>
    <row r="12" spans="2:40" s="47" customFormat="1">
      <c r="B12" s="62" t="s">
        <v>128</v>
      </c>
      <c r="C12" s="97">
        <v>1.67</v>
      </c>
      <c r="D12" s="51" t="s">
        <v>98</v>
      </c>
      <c r="E12" s="203">
        <v>45099</v>
      </c>
      <c r="H12" s="48"/>
      <c r="AM12" s="40"/>
      <c r="AN12" s="23"/>
    </row>
    <row r="13" spans="2:40" s="47" customFormat="1">
      <c r="B13" s="212" t="s">
        <v>129</v>
      </c>
      <c r="C13" s="97">
        <v>1.7</v>
      </c>
      <c r="D13" s="51" t="s">
        <v>98</v>
      </c>
      <c r="E13" s="203">
        <v>45120</v>
      </c>
      <c r="H13" s="48"/>
      <c r="AM13" s="40"/>
      <c r="AN13" s="23"/>
    </row>
    <row r="14" spans="2:40" s="47" customFormat="1">
      <c r="B14" s="70" t="s">
        <v>126</v>
      </c>
      <c r="C14" s="97">
        <v>1.9</v>
      </c>
      <c r="D14" s="51" t="s">
        <v>160</v>
      </c>
      <c r="E14" s="203">
        <v>45113</v>
      </c>
      <c r="H14" s="48"/>
      <c r="AM14" s="40"/>
      <c r="AN14" s="23"/>
    </row>
    <row r="15" spans="2:40" s="47" customFormat="1">
      <c r="B15" s="43" t="s">
        <v>124</v>
      </c>
      <c r="C15" s="97">
        <v>2.0699999999999998</v>
      </c>
      <c r="D15" s="51" t="s">
        <v>98</v>
      </c>
      <c r="E15" s="203">
        <v>45148</v>
      </c>
      <c r="H15" s="48"/>
      <c r="AM15" s="40"/>
      <c r="AN15" s="23"/>
    </row>
    <row r="16" spans="2:40" s="47" customFormat="1">
      <c r="B16" s="42" t="s">
        <v>334</v>
      </c>
      <c r="C16" s="97">
        <v>2.37</v>
      </c>
      <c r="D16" s="51" t="s">
        <v>160</v>
      </c>
      <c r="E16" s="203">
        <v>45183</v>
      </c>
      <c r="H16" s="48"/>
      <c r="AM16" s="40"/>
      <c r="AN16" s="23"/>
    </row>
    <row r="17" spans="2:40" s="47" customFormat="1">
      <c r="B17" s="42" t="s">
        <v>188</v>
      </c>
      <c r="C17" s="97">
        <v>2.57</v>
      </c>
      <c r="D17" s="51" t="s">
        <v>98</v>
      </c>
      <c r="E17" s="203">
        <v>45036</v>
      </c>
      <c r="H17" s="48"/>
      <c r="AM17" s="40"/>
      <c r="AN17" s="23"/>
    </row>
    <row r="18" spans="2:40" s="48" customFormat="1">
      <c r="B18" s="62" t="s">
        <v>187</v>
      </c>
      <c r="C18" s="319">
        <v>2.82</v>
      </c>
      <c r="D18" s="51" t="s">
        <v>98</v>
      </c>
      <c r="E18" s="203">
        <v>45043</v>
      </c>
      <c r="F18" s="47"/>
      <c r="G18" s="47"/>
      <c r="I18" s="47"/>
      <c r="J18" s="47"/>
      <c r="K18" s="47"/>
      <c r="L18" s="47"/>
      <c r="M18" s="47"/>
      <c r="AM18" s="28"/>
      <c r="AN18" s="23"/>
    </row>
    <row r="19" spans="2:40" s="48" customFormat="1">
      <c r="B19" s="43" t="s">
        <v>141</v>
      </c>
      <c r="C19" s="99">
        <v>2.98</v>
      </c>
      <c r="D19" s="51" t="s">
        <v>234</v>
      </c>
      <c r="E19" s="203">
        <v>45087</v>
      </c>
      <c r="F19" s="47"/>
      <c r="G19" s="47"/>
      <c r="I19" s="47"/>
      <c r="J19" s="47"/>
      <c r="K19" s="47"/>
      <c r="L19" s="47"/>
      <c r="M19" s="47"/>
      <c r="AM19" s="28"/>
      <c r="AN19" s="23"/>
    </row>
    <row r="20" spans="2:40" s="48" customFormat="1">
      <c r="B20" s="322" t="s">
        <v>123</v>
      </c>
      <c r="C20" s="273">
        <v>3.37</v>
      </c>
      <c r="D20" s="51" t="s">
        <v>98</v>
      </c>
      <c r="E20" s="203">
        <v>45008</v>
      </c>
      <c r="F20" s="47"/>
      <c r="G20" s="47"/>
      <c r="I20" s="47"/>
      <c r="J20" s="47"/>
      <c r="K20" s="47"/>
      <c r="L20" s="47"/>
      <c r="M20" s="47"/>
      <c r="AM20" s="28"/>
      <c r="AN20" s="23"/>
    </row>
    <row r="21" spans="2:40" s="48" customFormat="1">
      <c r="B21" s="69" t="s">
        <v>177</v>
      </c>
      <c r="C21" s="99">
        <v>3.57</v>
      </c>
      <c r="D21" s="100" t="s">
        <v>98</v>
      </c>
      <c r="E21" s="203">
        <v>45127</v>
      </c>
      <c r="F21" s="47"/>
      <c r="G21" s="47"/>
      <c r="I21" s="47"/>
      <c r="J21" s="47"/>
      <c r="K21" s="47"/>
      <c r="L21" s="47"/>
      <c r="M21" s="47"/>
      <c r="AM21" s="28"/>
      <c r="AN21" s="23"/>
    </row>
    <row r="22" spans="2:40" s="47" customFormat="1">
      <c r="B22" s="69" t="s">
        <v>327</v>
      </c>
      <c r="C22" s="99">
        <v>3.57</v>
      </c>
      <c r="D22" s="100" t="s">
        <v>328</v>
      </c>
      <c r="E22" s="203">
        <v>45176</v>
      </c>
      <c r="H22" s="48"/>
    </row>
    <row r="23" spans="2:40" s="47" customFormat="1" ht="16.5">
      <c r="B23" s="50" t="s">
        <v>139</v>
      </c>
      <c r="C23" s="99">
        <v>3.62</v>
      </c>
      <c r="D23" s="100" t="s">
        <v>160</v>
      </c>
      <c r="E23" s="203">
        <v>45134</v>
      </c>
      <c r="H23" s="48"/>
      <c r="N23" s="68"/>
    </row>
    <row r="24" spans="2:40" s="47" customFormat="1" ht="16.5">
      <c r="B24" s="46" t="s">
        <v>180</v>
      </c>
      <c r="C24" s="99">
        <v>3.75</v>
      </c>
      <c r="D24" s="100" t="s">
        <v>98</v>
      </c>
      <c r="E24" s="203">
        <v>45169</v>
      </c>
      <c r="H24" s="48"/>
      <c r="N24" s="68"/>
    </row>
    <row r="25" spans="2:40" s="47" customFormat="1" ht="16.5">
      <c r="B25" s="50" t="s">
        <v>126</v>
      </c>
      <c r="C25" s="99">
        <v>3.79</v>
      </c>
      <c r="D25" s="100" t="s">
        <v>98</v>
      </c>
      <c r="E25" s="203">
        <v>45141</v>
      </c>
      <c r="F25" s="48"/>
      <c r="H25" s="48"/>
      <c r="J25" s="48"/>
      <c r="K25" s="48"/>
      <c r="L25" s="48"/>
      <c r="M25" s="48"/>
      <c r="N25" s="68"/>
    </row>
    <row r="26" spans="2:40" s="47" customFormat="1" ht="16.5">
      <c r="B26" s="278" t="s">
        <v>121</v>
      </c>
      <c r="C26" s="273">
        <v>4.01</v>
      </c>
      <c r="D26" s="100" t="s">
        <v>98</v>
      </c>
      <c r="E26" s="203">
        <v>45022</v>
      </c>
      <c r="G26" s="48"/>
      <c r="H26" s="48"/>
      <c r="I26" s="48"/>
      <c r="N26" s="68"/>
    </row>
    <row r="27" spans="2:40" s="47" customFormat="1">
      <c r="B27" s="50" t="s">
        <v>159</v>
      </c>
      <c r="C27" s="99">
        <v>4.3099999999999996</v>
      </c>
      <c r="D27" s="100" t="s">
        <v>98</v>
      </c>
      <c r="E27" s="203">
        <v>45057</v>
      </c>
      <c r="F27" s="48"/>
      <c r="H27" s="48"/>
      <c r="J27" s="48"/>
      <c r="K27" s="48"/>
      <c r="L27" s="48"/>
      <c r="M27" s="48"/>
    </row>
    <row r="28" spans="2:40" s="47" customFormat="1" ht="16" thickBot="1">
      <c r="B28" s="321" t="s">
        <v>159</v>
      </c>
      <c r="C28" s="273">
        <v>5.58</v>
      </c>
      <c r="D28" s="100" t="s">
        <v>160</v>
      </c>
      <c r="E28" s="203">
        <v>45029</v>
      </c>
      <c r="G28" s="48"/>
      <c r="H28" s="48"/>
      <c r="I28" s="48"/>
    </row>
    <row r="29" spans="2:40" s="47" customFormat="1">
      <c r="B29" s="257" t="s">
        <v>129</v>
      </c>
      <c r="C29" s="31">
        <v>6.24</v>
      </c>
      <c r="D29" s="100" t="s">
        <v>98</v>
      </c>
      <c r="E29" s="203">
        <v>45015</v>
      </c>
      <c r="H29" s="48"/>
    </row>
    <row r="30" spans="2:40" s="47" customFormat="1">
      <c r="B30" s="257" t="s">
        <v>129</v>
      </c>
      <c r="C30" s="99">
        <v>6.54</v>
      </c>
      <c r="D30" s="100" t="s">
        <v>98</v>
      </c>
      <c r="E30" s="203">
        <v>45064</v>
      </c>
      <c r="H30" s="48"/>
    </row>
    <row r="31" spans="2:40" s="47" customFormat="1">
      <c r="B31" s="46" t="s">
        <v>134</v>
      </c>
      <c r="C31" s="99">
        <v>7.15</v>
      </c>
      <c r="D31" s="100" t="s">
        <v>160</v>
      </c>
      <c r="E31" s="203">
        <v>45092</v>
      </c>
      <c r="H31" s="48"/>
    </row>
    <row r="32" spans="2:40" s="47" customFormat="1">
      <c r="B32" s="46" t="s">
        <v>134</v>
      </c>
      <c r="C32" s="99">
        <v>7.2</v>
      </c>
      <c r="D32" s="100" t="s">
        <v>160</v>
      </c>
      <c r="E32" s="205">
        <v>45155</v>
      </c>
      <c r="H32" s="48"/>
    </row>
    <row r="33" spans="2:8" s="47" customFormat="1">
      <c r="B33" s="69" t="s">
        <v>229</v>
      </c>
      <c r="C33" s="99">
        <v>7.78</v>
      </c>
      <c r="D33" s="100" t="s">
        <v>98</v>
      </c>
      <c r="E33" s="205">
        <v>45085</v>
      </c>
      <c r="H33" s="48"/>
    </row>
    <row r="34" spans="2:8" s="47" customFormat="1">
      <c r="B34" s="257" t="s">
        <v>129</v>
      </c>
      <c r="C34" s="99">
        <v>8.27</v>
      </c>
      <c r="D34" s="100" t="s">
        <v>98</v>
      </c>
      <c r="E34" s="205">
        <v>45078</v>
      </c>
      <c r="H34" s="48"/>
    </row>
    <row r="35" spans="2:8" s="47" customFormat="1">
      <c r="B35" s="50" t="s">
        <v>170</v>
      </c>
      <c r="C35" s="99">
        <v>18.04</v>
      </c>
      <c r="D35" s="100" t="s">
        <v>344</v>
      </c>
      <c r="E35" s="205">
        <v>45197</v>
      </c>
      <c r="H35" s="48"/>
    </row>
    <row r="36" spans="2:8" s="47" customFormat="1">
      <c r="B36" s="46"/>
      <c r="C36" s="99"/>
      <c r="D36" s="100"/>
      <c r="E36" s="205"/>
      <c r="H36" s="48"/>
    </row>
    <row r="37" spans="2:8" s="47" customFormat="1">
      <c r="B37" s="69"/>
      <c r="C37" s="99"/>
      <c r="D37" s="100"/>
      <c r="E37" s="205"/>
      <c r="H37" s="48"/>
    </row>
    <row r="38" spans="2:8" s="47" customFormat="1">
      <c r="B38" s="45"/>
      <c r="C38" s="99"/>
      <c r="D38" s="100"/>
      <c r="E38" s="205"/>
      <c r="H38" s="48"/>
    </row>
    <row r="39" spans="2:8" s="47" customFormat="1">
      <c r="B39" s="69"/>
      <c r="C39" s="99"/>
      <c r="D39" s="100"/>
      <c r="E39" s="205"/>
      <c r="H39" s="48"/>
    </row>
    <row r="40" spans="2:8" s="47" customFormat="1">
      <c r="B40" s="50"/>
      <c r="C40" s="99"/>
      <c r="D40" s="100"/>
      <c r="E40" s="205"/>
      <c r="H40" s="48"/>
    </row>
    <row r="41" spans="2:8" s="47" customFormat="1">
      <c r="B41" s="69"/>
      <c r="C41" s="99"/>
      <c r="D41" s="100"/>
      <c r="E41" s="205"/>
      <c r="H41" s="48"/>
    </row>
    <row r="42" spans="2:8" s="47" customFormat="1">
      <c r="B42" s="50"/>
      <c r="C42" s="101"/>
      <c r="D42" s="100"/>
      <c r="E42" s="205"/>
      <c r="H42" s="48"/>
    </row>
    <row r="43" spans="2:8" s="47" customFormat="1">
      <c r="B43" s="49"/>
      <c r="C43" s="97"/>
      <c r="D43" s="100"/>
      <c r="E43" s="205"/>
      <c r="H43" s="48"/>
    </row>
    <row r="44" spans="2:8" s="47" customFormat="1">
      <c r="B44" s="49"/>
      <c r="C44" s="97"/>
      <c r="D44" s="100"/>
      <c r="E44" s="205"/>
      <c r="H44" s="48"/>
    </row>
    <row r="45" spans="2:8" s="47" customFormat="1">
      <c r="B45" s="49"/>
      <c r="C45" s="97"/>
      <c r="D45" s="100"/>
      <c r="E45" s="205"/>
      <c r="H45" s="48"/>
    </row>
    <row r="46" spans="2:8" s="47" customFormat="1">
      <c r="B46" s="49"/>
      <c r="C46" s="97"/>
      <c r="D46" s="100"/>
      <c r="E46" s="205"/>
      <c r="H46" s="48"/>
    </row>
    <row r="47" spans="2:8" s="47" customFormat="1">
      <c r="B47" s="42"/>
      <c r="C47" s="97"/>
      <c r="D47" s="100"/>
      <c r="E47" s="205"/>
      <c r="H47" s="48"/>
    </row>
    <row r="48" spans="2:8" s="47" customFormat="1">
      <c r="B48" s="43"/>
      <c r="C48" s="97"/>
      <c r="D48" s="100"/>
      <c r="E48" s="205"/>
      <c r="H48" s="48"/>
    </row>
    <row r="49" spans="2:8" s="47" customFormat="1">
      <c r="B49" s="42"/>
      <c r="C49" s="101"/>
      <c r="D49" s="51"/>
      <c r="E49" s="205"/>
      <c r="H49" s="48"/>
    </row>
    <row r="50" spans="2:8" s="47" customFormat="1">
      <c r="B50" s="43"/>
      <c r="C50" s="101"/>
      <c r="D50" s="100"/>
      <c r="E50" s="205"/>
      <c r="H50" s="48"/>
    </row>
    <row r="51" spans="2:8" s="47" customFormat="1">
      <c r="B51" s="43"/>
      <c r="C51" s="101"/>
      <c r="D51" s="100"/>
      <c r="E51" s="205"/>
      <c r="H51" s="48"/>
    </row>
    <row r="52" spans="2:8" s="47" customFormat="1">
      <c r="B52" s="42"/>
      <c r="C52" s="101"/>
      <c r="D52" s="100"/>
      <c r="E52" s="205"/>
      <c r="H52" s="48"/>
    </row>
    <row r="53" spans="2:8" s="47" customFormat="1">
      <c r="B53" s="62"/>
      <c r="C53" s="101"/>
      <c r="D53" s="100"/>
      <c r="E53" s="205"/>
      <c r="H53" s="48"/>
    </row>
    <row r="54" spans="2:8" s="47" customFormat="1">
      <c r="B54" s="43"/>
      <c r="C54" s="101"/>
      <c r="D54" s="100"/>
      <c r="E54" s="205"/>
      <c r="H54" s="48"/>
    </row>
    <row r="55" spans="2:8" s="47" customFormat="1">
      <c r="B55" s="43"/>
      <c r="C55" s="101"/>
      <c r="D55" s="100"/>
      <c r="E55" s="205"/>
      <c r="H55" s="48"/>
    </row>
    <row r="56" spans="2:8" s="47" customFormat="1">
      <c r="B56" s="62"/>
      <c r="C56" s="101"/>
      <c r="D56" s="100"/>
      <c r="E56" s="205"/>
      <c r="H56" s="48"/>
    </row>
    <row r="57" spans="2:8" s="47" customFormat="1">
      <c r="B57" s="49"/>
      <c r="C57" s="101"/>
      <c r="D57" s="100"/>
      <c r="E57" s="205"/>
      <c r="H57" s="48"/>
    </row>
    <row r="58" spans="2:8" s="47" customFormat="1">
      <c r="B58" s="43"/>
      <c r="C58" s="101"/>
      <c r="D58" s="100"/>
      <c r="E58" s="205"/>
      <c r="H58" s="48"/>
    </row>
    <row r="59" spans="2:8" s="47" customFormat="1">
      <c r="B59" s="49"/>
      <c r="C59" s="101"/>
      <c r="D59" s="100"/>
      <c r="E59" s="205"/>
      <c r="H59" s="48"/>
    </row>
    <row r="60" spans="2:8" s="47" customFormat="1">
      <c r="B60" s="49"/>
      <c r="C60" s="101"/>
      <c r="D60" s="100"/>
      <c r="E60" s="205"/>
      <c r="H60" s="48"/>
    </row>
    <row r="61" spans="2:8" s="47" customFormat="1">
      <c r="B61" s="62"/>
      <c r="C61" s="101"/>
      <c r="D61" s="100"/>
      <c r="E61" s="205"/>
      <c r="H61" s="48"/>
    </row>
    <row r="62" spans="2:8" s="47" customFormat="1">
      <c r="B62" s="42"/>
      <c r="C62" s="101"/>
      <c r="D62" s="100"/>
      <c r="E62" s="205"/>
      <c r="H62" s="48"/>
    </row>
    <row r="63" spans="2:8" s="47" customFormat="1">
      <c r="B63" s="43"/>
      <c r="C63" s="101"/>
      <c r="D63" s="100"/>
      <c r="E63" s="205"/>
      <c r="H63" s="48"/>
    </row>
    <row r="64" spans="2:8" s="47" customFormat="1">
      <c r="B64" s="49"/>
      <c r="C64" s="101"/>
      <c r="D64" s="100"/>
      <c r="E64" s="205"/>
      <c r="H64" s="48"/>
    </row>
    <row r="65" spans="2:8" s="47" customFormat="1">
      <c r="B65" s="49"/>
      <c r="C65" s="101"/>
      <c r="D65" s="100"/>
      <c r="E65" s="205"/>
      <c r="H65" s="48"/>
    </row>
    <row r="66" spans="2:8" s="47" customFormat="1">
      <c r="B66" s="49"/>
      <c r="C66" s="101"/>
      <c r="D66" s="100"/>
      <c r="E66" s="205"/>
      <c r="H66" s="48"/>
    </row>
    <row r="67" spans="2:8" s="47" customFormat="1">
      <c r="B67" s="62"/>
      <c r="C67" s="101"/>
      <c r="D67" s="100"/>
      <c r="E67" s="205"/>
      <c r="H67" s="48"/>
    </row>
    <row r="68" spans="2:8" s="47" customFormat="1">
      <c r="B68" s="42"/>
      <c r="C68" s="101"/>
      <c r="D68" s="100"/>
      <c r="E68" s="205"/>
      <c r="H68" s="48"/>
    </row>
    <row r="69" spans="2:8" s="47" customFormat="1">
      <c r="B69" s="42"/>
      <c r="C69" s="101"/>
      <c r="D69" s="100"/>
      <c r="E69" s="205"/>
      <c r="H69" s="48"/>
    </row>
    <row r="70" spans="2:8" s="47" customFormat="1">
      <c r="B70" s="44"/>
      <c r="C70" s="101"/>
      <c r="D70" s="100"/>
      <c r="E70" s="205"/>
      <c r="H70" s="48"/>
    </row>
    <row r="71" spans="2:8" s="47" customFormat="1">
      <c r="B71" s="49"/>
      <c r="C71" s="101"/>
      <c r="D71" s="100"/>
      <c r="E71" s="205"/>
      <c r="H71" s="48"/>
    </row>
    <row r="72" spans="2:8" s="47" customFormat="1">
      <c r="B72" s="42"/>
      <c r="C72" s="101"/>
      <c r="D72" s="100"/>
      <c r="E72" s="205"/>
      <c r="H72" s="48"/>
    </row>
    <row r="73" spans="2:8" s="47" customFormat="1">
      <c r="B73" s="43"/>
      <c r="C73" s="101"/>
      <c r="D73" s="100"/>
      <c r="E73" s="205"/>
      <c r="H73" s="48"/>
    </row>
    <row r="74" spans="2:8" s="47" customFormat="1">
      <c r="B74" s="42"/>
      <c r="C74" s="101"/>
      <c r="D74" s="100"/>
      <c r="E74" s="205"/>
      <c r="H74" s="48"/>
    </row>
    <row r="75" spans="2:8" s="47" customFormat="1">
      <c r="B75" s="49"/>
      <c r="C75" s="101"/>
      <c r="D75" s="100"/>
      <c r="E75" s="205"/>
      <c r="H75" s="48"/>
    </row>
    <row r="76" spans="2:8" s="47" customFormat="1">
      <c r="B76" s="49"/>
      <c r="C76" s="101"/>
      <c r="D76" s="100"/>
      <c r="E76" s="205"/>
      <c r="H76" s="48"/>
    </row>
    <row r="77" spans="2:8" s="47" customFormat="1">
      <c r="B77" s="62"/>
      <c r="C77" s="101"/>
      <c r="D77" s="100"/>
      <c r="E77" s="205"/>
      <c r="H77" s="48"/>
    </row>
    <row r="78" spans="2:8" s="47" customFormat="1">
      <c r="B78" s="62"/>
      <c r="C78" s="101"/>
      <c r="D78" s="100"/>
      <c r="E78" s="205"/>
      <c r="H78" s="48"/>
    </row>
    <row r="79" spans="2:8" s="47" customFormat="1">
      <c r="B79" s="62"/>
      <c r="C79" s="101"/>
      <c r="D79" s="100"/>
      <c r="E79" s="205"/>
      <c r="H79" s="48"/>
    </row>
    <row r="80" spans="2:8" s="47" customFormat="1">
      <c r="B80" s="62"/>
      <c r="C80" s="101"/>
      <c r="D80" s="100"/>
      <c r="E80" s="205"/>
      <c r="H80" s="48"/>
    </row>
    <row r="81" spans="2:9" s="47" customFormat="1">
      <c r="B81" s="62"/>
      <c r="C81" s="101"/>
      <c r="D81" s="100"/>
      <c r="E81" s="205"/>
      <c r="H81" s="48"/>
    </row>
    <row r="82" spans="2:9" s="47" customFormat="1">
      <c r="B82" s="62"/>
      <c r="C82" s="101"/>
      <c r="D82" s="100"/>
      <c r="E82" s="205"/>
      <c r="H82" s="48"/>
    </row>
    <row r="83" spans="2:9" s="47" customFormat="1">
      <c r="B83" s="52"/>
      <c r="C83" s="55"/>
      <c r="D83" s="53"/>
      <c r="E83" s="54"/>
      <c r="H83" s="48"/>
    </row>
    <row r="84" spans="2:9" s="47" customFormat="1">
      <c r="B84" s="52"/>
      <c r="C84" s="55"/>
      <c r="D84" s="53"/>
      <c r="E84" s="54"/>
      <c r="H84" s="48"/>
    </row>
    <row r="85" spans="2:9">
      <c r="G85" s="47"/>
      <c r="H85" s="48"/>
      <c r="I85" s="47"/>
    </row>
  </sheetData>
  <sheetProtection selectLockedCells="1" selectUnlockedCells="1"/>
  <autoFilter ref="B2:E3" xr:uid="{00000000-0009-0000-0000-000007000000}">
    <sortState xmlns:xlrd2="http://schemas.microsoft.com/office/spreadsheetml/2017/richdata2" ref="B3:E35">
      <sortCondition ref="C2:C3"/>
    </sortState>
  </autoFilter>
  <sortState xmlns:xlrd2="http://schemas.microsoft.com/office/spreadsheetml/2017/richdata2" ref="G4:I6">
    <sortCondition descending="1" ref="I4:I6"/>
  </sortState>
  <mergeCells count="2">
    <mergeCell ref="B1:E1"/>
    <mergeCell ref="G1:I1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41">
    <tabColor theme="0"/>
    <pageSetUpPr fitToPage="1"/>
  </sheetPr>
  <dimension ref="A1:L47"/>
  <sheetViews>
    <sheetView topLeftCell="A31" workbookViewId="0">
      <selection activeCell="I41" sqref="I41"/>
    </sheetView>
  </sheetViews>
  <sheetFormatPr defaultColWidth="11.36328125" defaultRowHeight="12.5"/>
  <cols>
    <col min="1" max="1" width="8.36328125" style="81" customWidth="1"/>
    <col min="2" max="2" width="11.36328125" style="81" customWidth="1"/>
    <col min="3" max="3" width="12.7265625" style="81" bestFit="1" customWidth="1"/>
    <col min="4" max="4" width="34.7265625" style="81" bestFit="1" customWidth="1"/>
    <col min="5" max="5" width="12.08984375" style="81" customWidth="1"/>
    <col min="6" max="6" width="16.7265625" style="81" bestFit="1" customWidth="1"/>
    <col min="7" max="7" width="23.90625" style="56" customWidth="1"/>
    <col min="8" max="8" width="21.1796875" style="81" customWidth="1"/>
    <col min="9" max="9" width="24.36328125" style="81" customWidth="1"/>
    <col min="10" max="10" width="20.36328125" style="81" customWidth="1"/>
    <col min="11" max="11" width="4.36328125" style="81" customWidth="1"/>
    <col min="12" max="16384" width="11.36328125" style="81"/>
  </cols>
  <sheetData>
    <row r="1" spans="1:11" ht="38" customHeight="1">
      <c r="A1" s="351" t="s">
        <v>64</v>
      </c>
      <c r="B1" s="351"/>
      <c r="C1" s="351"/>
      <c r="D1" s="351"/>
      <c r="E1" s="351"/>
      <c r="F1" s="351"/>
      <c r="G1" s="351"/>
      <c r="H1" s="4"/>
      <c r="I1" s="4"/>
      <c r="J1" s="4"/>
    </row>
    <row r="2" spans="1:11" s="82" customFormat="1" ht="16" customHeight="1">
      <c r="A2" s="352"/>
      <c r="B2" s="352"/>
      <c r="C2" s="352"/>
      <c r="D2" s="352"/>
      <c r="E2" s="352"/>
      <c r="F2" s="352"/>
      <c r="G2" s="352"/>
      <c r="H2" s="187"/>
      <c r="I2" s="187"/>
      <c r="J2" s="187"/>
    </row>
    <row r="3" spans="1:11" ht="16" customHeight="1">
      <c r="A3" s="353" t="s">
        <v>18</v>
      </c>
      <c r="B3" s="353"/>
      <c r="C3" s="353"/>
      <c r="D3" s="353"/>
      <c r="E3" s="353"/>
      <c r="F3" s="353"/>
      <c r="G3" s="353"/>
      <c r="H3" s="187"/>
      <c r="I3" s="187"/>
      <c r="J3" s="4"/>
    </row>
    <row r="4" spans="1:11" s="77" customFormat="1" ht="16" customHeight="1">
      <c r="A4" s="83" t="s">
        <v>10</v>
      </c>
      <c r="B4" s="83" t="s">
        <v>19</v>
      </c>
      <c r="C4" s="83" t="s">
        <v>20</v>
      </c>
      <c r="D4" s="83" t="s">
        <v>21</v>
      </c>
      <c r="E4" s="83" t="s">
        <v>30</v>
      </c>
      <c r="F4" s="83" t="s">
        <v>26</v>
      </c>
      <c r="G4" s="83" t="s">
        <v>22</v>
      </c>
      <c r="H4" s="4"/>
      <c r="I4" s="4"/>
      <c r="J4" s="4"/>
    </row>
    <row r="5" spans="1:11" ht="16" customHeight="1">
      <c r="A5" s="84">
        <v>44997</v>
      </c>
      <c r="B5" s="85">
        <v>0.41666666666666669</v>
      </c>
      <c r="C5" s="86" t="s">
        <v>16</v>
      </c>
      <c r="D5" s="87" t="s">
        <v>43</v>
      </c>
      <c r="E5" s="86" t="s">
        <v>243</v>
      </c>
      <c r="F5" s="86" t="s">
        <v>239</v>
      </c>
      <c r="G5" s="297" t="s">
        <v>23</v>
      </c>
      <c r="H5" s="4"/>
      <c r="I5" s="4"/>
      <c r="J5" s="4"/>
    </row>
    <row r="6" spans="1:11" ht="16" customHeight="1">
      <c r="A6" s="84">
        <v>45004</v>
      </c>
      <c r="B6" s="85">
        <v>0.41666666666666669</v>
      </c>
      <c r="C6" s="86" t="s">
        <v>16</v>
      </c>
      <c r="D6" s="87" t="s">
        <v>27</v>
      </c>
      <c r="E6" s="86" t="s">
        <v>243</v>
      </c>
      <c r="F6" s="86" t="s">
        <v>239</v>
      </c>
      <c r="G6" s="297" t="s">
        <v>23</v>
      </c>
      <c r="H6" s="4"/>
      <c r="I6" s="4"/>
      <c r="J6" s="4"/>
    </row>
    <row r="7" spans="1:11" ht="16" customHeight="1">
      <c r="A7" s="354" t="s">
        <v>24</v>
      </c>
      <c r="B7" s="354"/>
      <c r="C7" s="354"/>
      <c r="D7" s="354"/>
      <c r="E7" s="354"/>
      <c r="F7" s="354"/>
      <c r="G7" s="354"/>
      <c r="H7" s="255" t="s">
        <v>248</v>
      </c>
      <c r="I7" s="255" t="s">
        <v>25</v>
      </c>
      <c r="J7" s="255" t="s">
        <v>7</v>
      </c>
    </row>
    <row r="8" spans="1:11" ht="16" customHeight="1">
      <c r="A8" s="84">
        <v>45011</v>
      </c>
      <c r="B8" s="85">
        <v>0.375</v>
      </c>
      <c r="C8" s="88">
        <v>5000000</v>
      </c>
      <c r="D8" s="188" t="s">
        <v>51</v>
      </c>
      <c r="E8" s="86" t="s">
        <v>243</v>
      </c>
      <c r="F8" s="86" t="s">
        <v>239</v>
      </c>
      <c r="G8" s="298" t="s">
        <v>50</v>
      </c>
      <c r="H8" s="89"/>
      <c r="I8" s="89"/>
      <c r="J8" s="89"/>
      <c r="K8" s="81">
        <v>1</v>
      </c>
    </row>
    <row r="9" spans="1:11" ht="16" customHeight="1">
      <c r="A9" s="84">
        <v>45015</v>
      </c>
      <c r="B9" s="85">
        <v>0.66666666666666663</v>
      </c>
      <c r="C9" s="88">
        <v>5000000</v>
      </c>
      <c r="D9" s="87" t="s">
        <v>33</v>
      </c>
      <c r="E9" s="86" t="s">
        <v>243</v>
      </c>
      <c r="F9" s="86" t="s">
        <v>239</v>
      </c>
      <c r="G9" s="299"/>
      <c r="H9" s="89"/>
      <c r="I9" s="89"/>
      <c r="J9" s="89"/>
      <c r="K9" s="81">
        <v>2</v>
      </c>
    </row>
    <row r="10" spans="1:11" ht="16" customHeight="1">
      <c r="A10" s="84">
        <v>45022</v>
      </c>
      <c r="B10" s="85">
        <v>0.33333333333333331</v>
      </c>
      <c r="C10" s="88">
        <v>7000000</v>
      </c>
      <c r="D10" s="90" t="s">
        <v>63</v>
      </c>
      <c r="E10" s="86" t="s">
        <v>244</v>
      </c>
      <c r="F10" s="89" t="s">
        <v>241</v>
      </c>
      <c r="G10" s="298"/>
      <c r="H10" s="89"/>
      <c r="I10" s="89"/>
      <c r="J10" s="89"/>
      <c r="K10" s="81">
        <v>3</v>
      </c>
    </row>
    <row r="11" spans="1:11" ht="16" customHeight="1">
      <c r="A11" s="84">
        <v>45029</v>
      </c>
      <c r="B11" s="85">
        <v>0.66666666666666663</v>
      </c>
      <c r="C11" s="88">
        <v>5000000</v>
      </c>
      <c r="D11" s="87" t="s">
        <v>32</v>
      </c>
      <c r="E11" s="86" t="s">
        <v>243</v>
      </c>
      <c r="F11" s="89" t="s">
        <v>242</v>
      </c>
      <c r="G11" s="300" t="s">
        <v>31</v>
      </c>
      <c r="H11" s="89"/>
      <c r="I11" s="89"/>
      <c r="J11" s="89"/>
      <c r="K11" s="81">
        <v>4</v>
      </c>
    </row>
    <row r="12" spans="1:11" ht="16" customHeight="1">
      <c r="A12" s="84">
        <v>45036</v>
      </c>
      <c r="B12" s="85">
        <v>0.66666666666666696</v>
      </c>
      <c r="C12" s="88">
        <v>5000000</v>
      </c>
      <c r="D12" s="87" t="s">
        <v>34</v>
      </c>
      <c r="E12" s="86" t="s">
        <v>243</v>
      </c>
      <c r="F12" s="86" t="s">
        <v>239</v>
      </c>
      <c r="G12" s="298"/>
      <c r="H12" s="89"/>
      <c r="I12" s="89"/>
      <c r="J12" s="89"/>
      <c r="K12" s="81">
        <v>5</v>
      </c>
    </row>
    <row r="13" spans="1:11" ht="16" customHeight="1">
      <c r="A13" s="84">
        <v>45043</v>
      </c>
      <c r="B13" s="85">
        <v>0.66666666666666696</v>
      </c>
      <c r="C13" s="88">
        <v>5000000</v>
      </c>
      <c r="D13" s="87" t="s">
        <v>55</v>
      </c>
      <c r="E13" s="86" t="s">
        <v>243</v>
      </c>
      <c r="F13" s="89" t="s">
        <v>241</v>
      </c>
      <c r="G13" s="299"/>
      <c r="H13" s="89"/>
      <c r="I13" s="89"/>
      <c r="J13" s="89"/>
      <c r="K13" s="81">
        <v>6</v>
      </c>
    </row>
    <row r="14" spans="1:11" ht="16" customHeight="1">
      <c r="A14" s="84">
        <v>45050</v>
      </c>
      <c r="B14" s="85">
        <v>0.66666666666666696</v>
      </c>
      <c r="C14" s="88">
        <v>5000000</v>
      </c>
      <c r="D14" s="87" t="s">
        <v>35</v>
      </c>
      <c r="E14" s="86" t="s">
        <v>243</v>
      </c>
      <c r="F14" s="89" t="s">
        <v>242</v>
      </c>
      <c r="G14" s="298" t="s">
        <v>31</v>
      </c>
      <c r="H14" s="89"/>
      <c r="I14" s="89"/>
      <c r="J14" s="89"/>
      <c r="K14" s="81">
        <v>7</v>
      </c>
    </row>
    <row r="15" spans="1:11" ht="16" customHeight="1">
      <c r="A15" s="84">
        <v>45057</v>
      </c>
      <c r="B15" s="85">
        <v>0.66666666666666696</v>
      </c>
      <c r="C15" s="88">
        <v>5000000</v>
      </c>
      <c r="D15" s="87" t="s">
        <v>36</v>
      </c>
      <c r="E15" s="86" t="s">
        <v>243</v>
      </c>
      <c r="F15" s="86" t="s">
        <v>239</v>
      </c>
      <c r="G15" s="300" t="s">
        <v>40</v>
      </c>
      <c r="H15" s="89"/>
      <c r="I15" s="89"/>
      <c r="J15" s="89"/>
      <c r="K15" s="81">
        <v>8</v>
      </c>
    </row>
    <row r="16" spans="1:11" ht="16" customHeight="1">
      <c r="A16" s="84">
        <v>45064</v>
      </c>
      <c r="B16" s="85">
        <v>0.33333333333333331</v>
      </c>
      <c r="C16" s="88">
        <v>7000000</v>
      </c>
      <c r="D16" s="90" t="s">
        <v>42</v>
      </c>
      <c r="E16" s="86" t="s">
        <v>244</v>
      </c>
      <c r="F16" s="89" t="s">
        <v>241</v>
      </c>
      <c r="G16" s="298"/>
      <c r="H16" s="89"/>
      <c r="I16" s="89"/>
      <c r="J16" s="89"/>
      <c r="K16" s="81">
        <v>9</v>
      </c>
    </row>
    <row r="17" spans="1:11" ht="16" customHeight="1">
      <c r="A17" s="84">
        <v>45071</v>
      </c>
      <c r="B17" s="85">
        <v>0.66666666666666663</v>
      </c>
      <c r="C17" s="88">
        <v>5000000</v>
      </c>
      <c r="D17" s="87" t="s">
        <v>57</v>
      </c>
      <c r="E17" s="86" t="s">
        <v>243</v>
      </c>
      <c r="F17" s="89" t="s">
        <v>242</v>
      </c>
      <c r="G17" s="300"/>
      <c r="H17" s="89"/>
      <c r="I17" s="89"/>
      <c r="J17" s="89"/>
      <c r="K17" s="81">
        <v>10</v>
      </c>
    </row>
    <row r="18" spans="1:11" ht="16" customHeight="1">
      <c r="A18" s="84">
        <v>45078</v>
      </c>
      <c r="B18" s="85">
        <v>0.66666666666666696</v>
      </c>
      <c r="C18" s="88">
        <v>5000000</v>
      </c>
      <c r="D18" s="87" t="s">
        <v>28</v>
      </c>
      <c r="E18" s="86" t="s">
        <v>243</v>
      </c>
      <c r="F18" s="86" t="s">
        <v>239</v>
      </c>
      <c r="G18" s="298" t="s">
        <v>31</v>
      </c>
      <c r="H18" s="89"/>
      <c r="I18" s="89"/>
      <c r="J18" s="89"/>
      <c r="K18" s="81">
        <v>11</v>
      </c>
    </row>
    <row r="19" spans="1:11" ht="16" customHeight="1">
      <c r="A19" s="84">
        <v>45085</v>
      </c>
      <c r="B19" s="85">
        <v>0.66666666666666696</v>
      </c>
      <c r="C19" s="88">
        <v>5000000</v>
      </c>
      <c r="D19" s="87" t="s">
        <v>38</v>
      </c>
      <c r="E19" s="86" t="s">
        <v>243</v>
      </c>
      <c r="F19" s="89" t="s">
        <v>241</v>
      </c>
      <c r="G19" s="300"/>
      <c r="H19" s="89" t="s">
        <v>249</v>
      </c>
      <c r="I19" s="89" t="s">
        <v>260</v>
      </c>
      <c r="J19" s="89"/>
      <c r="K19" s="81">
        <v>12</v>
      </c>
    </row>
    <row r="20" spans="1:11" ht="16" customHeight="1">
      <c r="A20" s="84">
        <v>45087</v>
      </c>
      <c r="B20" s="85" t="s">
        <v>56</v>
      </c>
      <c r="C20" s="88" t="s">
        <v>47</v>
      </c>
      <c r="D20" s="87" t="s">
        <v>48</v>
      </c>
      <c r="E20" s="86" t="s">
        <v>49</v>
      </c>
      <c r="F20" s="89" t="s">
        <v>145</v>
      </c>
      <c r="G20" s="298"/>
      <c r="H20" s="89" t="s">
        <v>254</v>
      </c>
      <c r="I20" s="89" t="s">
        <v>250</v>
      </c>
      <c r="J20" s="89"/>
      <c r="K20" s="81">
        <v>13</v>
      </c>
    </row>
    <row r="21" spans="1:11" ht="16" customHeight="1">
      <c r="A21" s="84">
        <v>45092</v>
      </c>
      <c r="B21" s="85">
        <v>0.66666666666666696</v>
      </c>
      <c r="C21" s="88">
        <v>7000000</v>
      </c>
      <c r="D21" s="90" t="s">
        <v>41</v>
      </c>
      <c r="E21" s="86" t="s">
        <v>244</v>
      </c>
      <c r="F21" s="89" t="s">
        <v>242</v>
      </c>
      <c r="G21" s="300"/>
      <c r="H21" s="89" t="s">
        <v>251</v>
      </c>
      <c r="I21" s="89" t="s">
        <v>252</v>
      </c>
      <c r="J21" s="89"/>
      <c r="K21" s="81">
        <v>14</v>
      </c>
    </row>
    <row r="22" spans="1:11" ht="16" customHeight="1">
      <c r="A22" s="84">
        <v>45099</v>
      </c>
      <c r="B22" s="85">
        <v>0.66666666666666696</v>
      </c>
      <c r="C22" s="88">
        <v>5000000</v>
      </c>
      <c r="D22" s="87" t="s">
        <v>37</v>
      </c>
      <c r="E22" s="86" t="s">
        <v>243</v>
      </c>
      <c r="F22" s="86" t="s">
        <v>239</v>
      </c>
      <c r="G22" s="298"/>
      <c r="H22" s="89" t="s">
        <v>255</v>
      </c>
      <c r="I22" s="89" t="s">
        <v>253</v>
      </c>
      <c r="J22" s="89"/>
      <c r="K22" s="81">
        <v>15</v>
      </c>
    </row>
    <row r="23" spans="1:11" ht="16" customHeight="1">
      <c r="A23" s="84">
        <v>45106</v>
      </c>
      <c r="B23" s="85">
        <v>0.66666666666666696</v>
      </c>
      <c r="C23" s="88">
        <v>5000000</v>
      </c>
      <c r="D23" s="87" t="s">
        <v>58</v>
      </c>
      <c r="E23" s="86" t="s">
        <v>243</v>
      </c>
      <c r="F23" s="89" t="s">
        <v>241</v>
      </c>
      <c r="G23" s="300"/>
      <c r="H23" s="89" t="s">
        <v>256</v>
      </c>
      <c r="I23" s="89" t="s">
        <v>259</v>
      </c>
      <c r="J23" s="89"/>
      <c r="K23" s="81">
        <v>16</v>
      </c>
    </row>
    <row r="24" spans="1:11" ht="16" customHeight="1">
      <c r="A24" s="84">
        <v>45113</v>
      </c>
      <c r="B24" s="85">
        <v>0.66666666666666696</v>
      </c>
      <c r="C24" s="88">
        <v>5000000</v>
      </c>
      <c r="D24" s="87" t="s">
        <v>66</v>
      </c>
      <c r="E24" s="86" t="s">
        <v>243</v>
      </c>
      <c r="F24" s="89" t="s">
        <v>242</v>
      </c>
      <c r="G24" s="298"/>
      <c r="H24" s="89" t="s">
        <v>257</v>
      </c>
      <c r="I24" s="89" t="s">
        <v>258</v>
      </c>
      <c r="J24" s="89"/>
      <c r="K24" s="81">
        <v>17</v>
      </c>
    </row>
    <row r="25" spans="1:11" ht="16" customHeight="1">
      <c r="A25" s="84">
        <v>45120</v>
      </c>
      <c r="B25" s="85">
        <v>0.66666666666666696</v>
      </c>
      <c r="C25" s="88">
        <v>5000000</v>
      </c>
      <c r="D25" s="87" t="s">
        <v>67</v>
      </c>
      <c r="E25" s="86" t="s">
        <v>243</v>
      </c>
      <c r="F25" s="86" t="s">
        <v>239</v>
      </c>
      <c r="G25" s="300" t="s">
        <v>31</v>
      </c>
      <c r="H25" s="89" t="s">
        <v>264</v>
      </c>
      <c r="I25" s="89" t="s">
        <v>268</v>
      </c>
      <c r="J25" s="89"/>
      <c r="K25" s="81">
        <v>18</v>
      </c>
    </row>
    <row r="26" spans="1:11" ht="16" customHeight="1">
      <c r="A26" s="84">
        <v>45127</v>
      </c>
      <c r="B26" s="85">
        <v>0.66666666666666696</v>
      </c>
      <c r="C26" s="88">
        <v>7000000</v>
      </c>
      <c r="D26" s="90" t="s">
        <v>45</v>
      </c>
      <c r="E26" s="86" t="s">
        <v>244</v>
      </c>
      <c r="F26" s="89" t="s">
        <v>241</v>
      </c>
      <c r="G26" s="298"/>
      <c r="H26" s="89" t="s">
        <v>266</v>
      </c>
      <c r="I26" s="89" t="s">
        <v>267</v>
      </c>
      <c r="J26" s="89"/>
      <c r="K26" s="81">
        <v>19</v>
      </c>
    </row>
    <row r="27" spans="1:11" ht="16" customHeight="1">
      <c r="A27" s="84">
        <v>45134</v>
      </c>
      <c r="B27" s="85">
        <v>0.66666666666666696</v>
      </c>
      <c r="C27" s="88">
        <v>5000000</v>
      </c>
      <c r="D27" s="87" t="s">
        <v>44</v>
      </c>
      <c r="E27" s="86" t="s">
        <v>243</v>
      </c>
      <c r="F27" s="89" t="s">
        <v>242</v>
      </c>
      <c r="G27" s="300"/>
      <c r="H27" s="89" t="s">
        <v>270</v>
      </c>
      <c r="I27" s="89" t="s">
        <v>271</v>
      </c>
      <c r="J27" s="89"/>
      <c r="K27" s="81">
        <v>20</v>
      </c>
    </row>
    <row r="28" spans="1:11" ht="16" customHeight="1">
      <c r="A28" s="84">
        <v>45141</v>
      </c>
      <c r="B28" s="85">
        <v>0.66666666666666696</v>
      </c>
      <c r="C28" s="88">
        <v>5000000</v>
      </c>
      <c r="D28" s="87" t="s">
        <v>29</v>
      </c>
      <c r="E28" s="86" t="s">
        <v>243</v>
      </c>
      <c r="F28" s="86" t="s">
        <v>239</v>
      </c>
      <c r="G28" s="298" t="s">
        <v>31</v>
      </c>
      <c r="H28" s="89" t="s">
        <v>290</v>
      </c>
      <c r="I28" s="89" t="s">
        <v>292</v>
      </c>
      <c r="J28" s="89"/>
      <c r="K28" s="81">
        <v>21</v>
      </c>
    </row>
    <row r="29" spans="1:11" ht="16" customHeight="1">
      <c r="A29" s="84">
        <v>45148</v>
      </c>
      <c r="B29" s="85">
        <v>0.66666666666666696</v>
      </c>
      <c r="C29" s="88">
        <v>5000000</v>
      </c>
      <c r="D29" s="87" t="s">
        <v>68</v>
      </c>
      <c r="E29" s="86" t="s">
        <v>243</v>
      </c>
      <c r="F29" s="89" t="s">
        <v>241</v>
      </c>
      <c r="G29" s="300"/>
      <c r="H29" s="89" t="s">
        <v>294</v>
      </c>
      <c r="I29" s="89" t="s">
        <v>293</v>
      </c>
      <c r="J29" s="89"/>
      <c r="K29" s="81">
        <v>22</v>
      </c>
    </row>
    <row r="30" spans="1:11" ht="16" customHeight="1">
      <c r="A30" s="84">
        <v>45155</v>
      </c>
      <c r="B30" s="85">
        <v>0.66666666666666696</v>
      </c>
      <c r="C30" s="88">
        <v>5000000</v>
      </c>
      <c r="D30" s="87" t="s">
        <v>39</v>
      </c>
      <c r="E30" s="86" t="s">
        <v>243</v>
      </c>
      <c r="F30" s="89" t="s">
        <v>242</v>
      </c>
      <c r="G30" s="298"/>
      <c r="H30" s="89" t="s">
        <v>295</v>
      </c>
      <c r="I30" s="89" t="s">
        <v>296</v>
      </c>
      <c r="J30" s="89"/>
      <c r="K30" s="81">
        <v>23</v>
      </c>
    </row>
    <row r="31" spans="1:11" ht="16" customHeight="1">
      <c r="A31" s="84">
        <v>45162</v>
      </c>
      <c r="B31" s="85">
        <v>0.66666666666666696</v>
      </c>
      <c r="C31" s="88">
        <v>5000000</v>
      </c>
      <c r="D31" s="87" t="s">
        <v>59</v>
      </c>
      <c r="E31" s="86" t="s">
        <v>243</v>
      </c>
      <c r="F31" s="86" t="s">
        <v>239</v>
      </c>
      <c r="G31" s="300" t="s">
        <v>62</v>
      </c>
      <c r="H31" s="89" t="s">
        <v>322</v>
      </c>
      <c r="I31" s="89" t="s">
        <v>297</v>
      </c>
      <c r="J31" s="89"/>
      <c r="K31" s="81">
        <v>24</v>
      </c>
    </row>
    <row r="32" spans="1:11" ht="16" customHeight="1">
      <c r="A32" s="84">
        <v>45133</v>
      </c>
      <c r="B32" s="85" t="s">
        <v>277</v>
      </c>
      <c r="C32" s="88">
        <v>5000000</v>
      </c>
      <c r="D32" s="87" t="s">
        <v>278</v>
      </c>
      <c r="E32" s="86" t="s">
        <v>243</v>
      </c>
      <c r="F32" s="89" t="s">
        <v>280</v>
      </c>
      <c r="G32" s="298"/>
      <c r="H32" s="89" t="s">
        <v>298</v>
      </c>
      <c r="I32" s="89" t="s">
        <v>321</v>
      </c>
      <c r="J32" s="89" t="s">
        <v>302</v>
      </c>
      <c r="K32" s="81">
        <v>25</v>
      </c>
    </row>
    <row r="33" spans="1:12" ht="16" customHeight="1">
      <c r="A33" s="84">
        <v>45133</v>
      </c>
      <c r="B33" s="85" t="s">
        <v>277</v>
      </c>
      <c r="C33" s="88">
        <v>5000000</v>
      </c>
      <c r="D33" s="87" t="s">
        <v>279</v>
      </c>
      <c r="E33" s="86" t="s">
        <v>243</v>
      </c>
      <c r="F33" s="89" t="s">
        <v>280</v>
      </c>
      <c r="G33" s="298"/>
      <c r="H33" s="89" t="s">
        <v>299</v>
      </c>
      <c r="I33" s="89" t="s">
        <v>300</v>
      </c>
      <c r="J33" s="89" t="s">
        <v>301</v>
      </c>
    </row>
    <row r="34" spans="1:12" ht="31.15" customHeight="1">
      <c r="A34" s="84">
        <v>45169</v>
      </c>
      <c r="B34" s="85">
        <v>0.66666666666666696</v>
      </c>
      <c r="C34" s="88">
        <v>5000000</v>
      </c>
      <c r="D34" s="87" t="s">
        <v>71</v>
      </c>
      <c r="E34" s="86" t="s">
        <v>307</v>
      </c>
      <c r="F34" s="89" t="s">
        <v>241</v>
      </c>
      <c r="G34" s="300"/>
      <c r="H34" s="252" t="s">
        <v>309</v>
      </c>
      <c r="I34" s="89" t="s">
        <v>308</v>
      </c>
      <c r="J34" s="89"/>
      <c r="K34" s="81">
        <v>26</v>
      </c>
    </row>
    <row r="35" spans="1:12" ht="16" customHeight="1">
      <c r="A35" s="84">
        <v>45176</v>
      </c>
      <c r="B35" s="85">
        <v>0.66666666666666696</v>
      </c>
      <c r="C35" s="88">
        <v>5000000</v>
      </c>
      <c r="D35" s="87" t="s">
        <v>72</v>
      </c>
      <c r="E35" s="86" t="s">
        <v>243</v>
      </c>
      <c r="F35" s="89" t="s">
        <v>242</v>
      </c>
      <c r="G35" s="298" t="s">
        <v>31</v>
      </c>
      <c r="H35" s="89" t="s">
        <v>335</v>
      </c>
      <c r="I35" s="89" t="s">
        <v>336</v>
      </c>
      <c r="J35" s="89"/>
      <c r="K35" s="81">
        <v>27</v>
      </c>
    </row>
    <row r="36" spans="1:12" ht="16" customHeight="1">
      <c r="A36" s="84">
        <v>45183</v>
      </c>
      <c r="B36" s="85">
        <v>0.66666666666666696</v>
      </c>
      <c r="C36" s="88">
        <v>5000000</v>
      </c>
      <c r="D36" s="148" t="s">
        <v>146</v>
      </c>
      <c r="E36" s="86" t="s">
        <v>243</v>
      </c>
      <c r="F36" s="86" t="s">
        <v>239</v>
      </c>
      <c r="G36" s="300"/>
      <c r="H36" s="89" t="s">
        <v>332</v>
      </c>
      <c r="I36" s="89" t="s">
        <v>333</v>
      </c>
      <c r="J36" s="89"/>
      <c r="K36" s="81">
        <v>28</v>
      </c>
    </row>
    <row r="37" spans="1:12" ht="16" customHeight="1">
      <c r="A37" s="84">
        <v>45190</v>
      </c>
      <c r="B37" s="85">
        <v>0.66666666666666696</v>
      </c>
      <c r="C37" s="88">
        <v>5000000</v>
      </c>
      <c r="D37" s="87" t="s">
        <v>53</v>
      </c>
      <c r="E37" s="86" t="s">
        <v>243</v>
      </c>
      <c r="F37" s="89" t="s">
        <v>241</v>
      </c>
      <c r="G37" s="298"/>
      <c r="H37" s="89" t="s">
        <v>340</v>
      </c>
      <c r="I37" s="89" t="s">
        <v>341</v>
      </c>
      <c r="J37" s="89"/>
      <c r="K37" s="81">
        <v>29</v>
      </c>
    </row>
    <row r="38" spans="1:12" ht="16" customHeight="1">
      <c r="A38" s="84">
        <v>45197</v>
      </c>
      <c r="B38" s="85">
        <v>0.66666666666666696</v>
      </c>
      <c r="C38" s="88">
        <v>5000000</v>
      </c>
      <c r="D38" s="87" t="s">
        <v>70</v>
      </c>
      <c r="E38" s="86" t="s">
        <v>243</v>
      </c>
      <c r="F38" s="89" t="s">
        <v>242</v>
      </c>
      <c r="G38" s="300"/>
      <c r="H38" s="89" t="s">
        <v>345</v>
      </c>
      <c r="I38" s="89" t="s">
        <v>346</v>
      </c>
      <c r="J38" s="89"/>
      <c r="K38" s="81">
        <v>30</v>
      </c>
    </row>
    <row r="39" spans="1:12" ht="16" customHeight="1">
      <c r="A39" s="84">
        <v>45204</v>
      </c>
      <c r="B39" s="85">
        <v>0.66666666666666696</v>
      </c>
      <c r="C39" s="88">
        <v>5000000</v>
      </c>
      <c r="D39" s="87" t="s">
        <v>69</v>
      </c>
      <c r="E39" s="86" t="s">
        <v>52</v>
      </c>
      <c r="F39" s="86" t="s">
        <v>239</v>
      </c>
      <c r="G39" s="298" t="s">
        <v>31</v>
      </c>
      <c r="H39" s="89" t="s">
        <v>368</v>
      </c>
      <c r="I39" s="89" t="s">
        <v>369</v>
      </c>
      <c r="J39" s="89"/>
      <c r="K39" s="81">
        <v>31</v>
      </c>
    </row>
    <row r="40" spans="1:12" ht="16" customHeight="1">
      <c r="A40" s="84">
        <v>45211</v>
      </c>
      <c r="B40" s="85">
        <v>0.66666666666666696</v>
      </c>
      <c r="C40" s="88">
        <v>5000000</v>
      </c>
      <c r="D40" s="87" t="s">
        <v>54</v>
      </c>
      <c r="E40" s="86" t="s">
        <v>243</v>
      </c>
      <c r="F40" s="89" t="s">
        <v>241</v>
      </c>
      <c r="G40" s="300"/>
      <c r="H40" s="89" t="s">
        <v>372</v>
      </c>
      <c r="I40" s="89" t="s">
        <v>371</v>
      </c>
      <c r="J40" s="89"/>
      <c r="K40" s="81">
        <v>32</v>
      </c>
    </row>
    <row r="41" spans="1:12" ht="62">
      <c r="A41" s="84">
        <v>45213</v>
      </c>
      <c r="B41" s="85">
        <v>0.375</v>
      </c>
      <c r="C41" s="88">
        <v>10000000</v>
      </c>
      <c r="D41" s="87" t="s">
        <v>65</v>
      </c>
      <c r="E41" s="86" t="s">
        <v>243</v>
      </c>
      <c r="F41" s="252" t="s">
        <v>337</v>
      </c>
      <c r="G41" s="296" t="s">
        <v>147</v>
      </c>
      <c r="H41" s="89" t="s">
        <v>380</v>
      </c>
      <c r="I41" s="89" t="s">
        <v>381</v>
      </c>
      <c r="J41" s="89"/>
      <c r="K41" s="81">
        <v>33</v>
      </c>
    </row>
    <row r="42" spans="1:12" ht="23" customHeight="1">
      <c r="A42" s="92"/>
      <c r="B42" s="93"/>
      <c r="C42" s="94"/>
      <c r="D42" s="95"/>
      <c r="E42" s="96"/>
      <c r="F42" s="4"/>
      <c r="G42" s="301"/>
      <c r="H42" s="4"/>
      <c r="I42" s="4"/>
      <c r="J42" s="4"/>
    </row>
    <row r="43" spans="1:12" ht="23" customHeight="1">
      <c r="A43" s="353" t="s">
        <v>61</v>
      </c>
      <c r="B43" s="353"/>
      <c r="C43" s="353"/>
      <c r="D43" s="353"/>
      <c r="E43" s="353"/>
      <c r="F43" s="353"/>
      <c r="G43" s="353"/>
      <c r="H43" s="4"/>
      <c r="I43" s="4"/>
      <c r="J43" s="4"/>
    </row>
    <row r="44" spans="1:12" s="147" customFormat="1" ht="15.5">
      <c r="A44" s="84">
        <v>45221</v>
      </c>
      <c r="B44" s="85">
        <v>0.41666666666666669</v>
      </c>
      <c r="C44" s="88"/>
      <c r="D44" s="87"/>
      <c r="E44" s="86" t="s">
        <v>52</v>
      </c>
      <c r="F44" s="89"/>
      <c r="G44" s="302" t="s">
        <v>60</v>
      </c>
      <c r="H44" s="4"/>
      <c r="I44" s="4"/>
      <c r="J44" s="4"/>
      <c r="K44" s="81"/>
      <c r="L44" s="81"/>
    </row>
    <row r="45" spans="1:12" ht="14" customHeight="1">
      <c r="A45" s="84">
        <v>45228</v>
      </c>
      <c r="B45" s="85">
        <v>0.41666666666666669</v>
      </c>
      <c r="C45" s="88"/>
      <c r="D45" s="87"/>
      <c r="E45" s="86" t="s">
        <v>52</v>
      </c>
      <c r="F45" s="89"/>
      <c r="G45" s="302" t="s">
        <v>60</v>
      </c>
      <c r="H45" s="4"/>
      <c r="I45" s="4"/>
      <c r="J45" s="4"/>
    </row>
    <row r="46" spans="1:12" ht="15.5">
      <c r="A46" s="84">
        <v>45235</v>
      </c>
      <c r="B46" s="85">
        <v>0.41666666666666669</v>
      </c>
      <c r="C46" s="88"/>
      <c r="D46" s="87"/>
      <c r="E46" s="86" t="s">
        <v>52</v>
      </c>
      <c r="F46" s="89"/>
      <c r="G46" s="302" t="s">
        <v>60</v>
      </c>
      <c r="H46" s="4"/>
      <c r="I46" s="4"/>
      <c r="J46" s="4"/>
    </row>
    <row r="47" spans="1:12" ht="23" customHeight="1">
      <c r="H47" s="4"/>
      <c r="I47" s="4"/>
      <c r="J47" s="4"/>
    </row>
  </sheetData>
  <sheetProtection selectLockedCells="1" selectUnlockedCells="1"/>
  <sortState xmlns:xlrd2="http://schemas.microsoft.com/office/spreadsheetml/2017/richdata2" ref="A35:G36">
    <sortCondition ref="A35:A36"/>
  </sortState>
  <mergeCells count="5">
    <mergeCell ref="A1:G1"/>
    <mergeCell ref="A2:G2"/>
    <mergeCell ref="A3:G3"/>
    <mergeCell ref="A7:G7"/>
    <mergeCell ref="A43:G43"/>
  </mergeCells>
  <phoneticPr fontId="17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3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43</vt:i4>
      </vt:variant>
      <vt:variant>
        <vt:lpstr>Navngivne områder</vt:lpstr>
      </vt:variant>
      <vt:variant>
        <vt:i4>47</vt:i4>
      </vt:variant>
    </vt:vector>
  </HeadingPairs>
  <TitlesOfParts>
    <vt:vector size="90" baseType="lpstr">
      <vt:lpstr>Stilling</vt:lpstr>
      <vt:lpstr>Webm</vt:lpstr>
      <vt:lpstr>Web SR</vt:lpstr>
      <vt:lpstr>Super R</vt:lpstr>
      <vt:lpstr>Point</vt:lpstr>
      <vt:lpstr>Money</vt:lpstr>
      <vt:lpstr>Putts</vt:lpstr>
      <vt:lpstr>T F</vt:lpstr>
      <vt:lpstr>Tourp</vt:lpstr>
      <vt:lpstr>14-10</vt:lpstr>
      <vt:lpstr>12-10</vt:lpstr>
      <vt:lpstr>05-10</vt:lpstr>
      <vt:lpstr>28-09</vt:lpstr>
      <vt:lpstr>21-09</vt:lpstr>
      <vt:lpstr>14-09</vt:lpstr>
      <vt:lpstr>07-09</vt:lpstr>
      <vt:lpstr>31-08</vt:lpstr>
      <vt:lpstr>27-08</vt:lpstr>
      <vt:lpstr>26-08</vt:lpstr>
      <vt:lpstr>24-08</vt:lpstr>
      <vt:lpstr>17-08</vt:lpstr>
      <vt:lpstr>10-08</vt:lpstr>
      <vt:lpstr>03-08</vt:lpstr>
      <vt:lpstr>27-07</vt:lpstr>
      <vt:lpstr>20-07</vt:lpstr>
      <vt:lpstr>13-07</vt:lpstr>
      <vt:lpstr>06-07</vt:lpstr>
      <vt:lpstr>29-06</vt:lpstr>
      <vt:lpstr>22-06</vt:lpstr>
      <vt:lpstr>15-06</vt:lpstr>
      <vt:lpstr>10-06</vt:lpstr>
      <vt:lpstr>08-06</vt:lpstr>
      <vt:lpstr>01-06</vt:lpstr>
      <vt:lpstr>25-05</vt:lpstr>
      <vt:lpstr>18-05</vt:lpstr>
      <vt:lpstr>11-05</vt:lpstr>
      <vt:lpstr>04-05</vt:lpstr>
      <vt:lpstr>27-04</vt:lpstr>
      <vt:lpstr>20-04</vt:lpstr>
      <vt:lpstr>13-04</vt:lpstr>
      <vt:lpstr>06-04</vt:lpstr>
      <vt:lpstr>30-03</vt:lpstr>
      <vt:lpstr>26-03</vt:lpstr>
      <vt:lpstr>Money!Excel_BuiltIn__FilterDatabase_3</vt:lpstr>
      <vt:lpstr>'06-04'!Excel_BuiltIn__FilterDatabase_39</vt:lpstr>
      <vt:lpstr>'26-03'!Excel_BuiltIn__FilterDatabase_39</vt:lpstr>
      <vt:lpstr>'30-03'!Excel_BuiltIn__FilterDatabase_39</vt:lpstr>
      <vt:lpstr>Excel_BuiltIn__FilterDatabase_4</vt:lpstr>
      <vt:lpstr>Excel_BuiltIn__FilterDatabase_5</vt:lpstr>
      <vt:lpstr>Excel_BuiltIn__FilterDatabase_6</vt:lpstr>
      <vt:lpstr>'01-06'!Udskriftsområde</vt:lpstr>
      <vt:lpstr>'03-08'!Udskriftsområde</vt:lpstr>
      <vt:lpstr>'04-05'!Udskriftsområde</vt:lpstr>
      <vt:lpstr>'05-10'!Udskriftsområde</vt:lpstr>
      <vt:lpstr>'06-04'!Udskriftsområde</vt:lpstr>
      <vt:lpstr>'06-07'!Udskriftsområde</vt:lpstr>
      <vt:lpstr>'07-09'!Udskriftsområde</vt:lpstr>
      <vt:lpstr>'08-06'!Udskriftsområde</vt:lpstr>
      <vt:lpstr>'10-06'!Udskriftsområde</vt:lpstr>
      <vt:lpstr>'10-08'!Udskriftsområde</vt:lpstr>
      <vt:lpstr>'11-05'!Udskriftsområde</vt:lpstr>
      <vt:lpstr>'12-10'!Udskriftsområde</vt:lpstr>
      <vt:lpstr>'13-04'!Udskriftsområde</vt:lpstr>
      <vt:lpstr>'13-07'!Udskriftsområde</vt:lpstr>
      <vt:lpstr>'14-09'!Udskriftsområde</vt:lpstr>
      <vt:lpstr>'14-10'!Udskriftsområde</vt:lpstr>
      <vt:lpstr>'15-06'!Udskriftsområde</vt:lpstr>
      <vt:lpstr>'17-08'!Udskriftsområde</vt:lpstr>
      <vt:lpstr>'18-05'!Udskriftsområde</vt:lpstr>
      <vt:lpstr>'20-04'!Udskriftsområde</vt:lpstr>
      <vt:lpstr>'20-07'!Udskriftsområde</vt:lpstr>
      <vt:lpstr>'21-09'!Udskriftsområde</vt:lpstr>
      <vt:lpstr>'22-06'!Udskriftsområde</vt:lpstr>
      <vt:lpstr>'24-08'!Udskriftsområde</vt:lpstr>
      <vt:lpstr>'25-05'!Udskriftsområde</vt:lpstr>
      <vt:lpstr>'26-03'!Udskriftsområde</vt:lpstr>
      <vt:lpstr>'26-08'!Udskriftsområde</vt:lpstr>
      <vt:lpstr>'27-04'!Udskriftsområde</vt:lpstr>
      <vt:lpstr>'27-07'!Udskriftsområde</vt:lpstr>
      <vt:lpstr>'27-08'!Udskriftsområde</vt:lpstr>
      <vt:lpstr>'28-09'!Udskriftsområde</vt:lpstr>
      <vt:lpstr>'29-06'!Udskriftsområde</vt:lpstr>
      <vt:lpstr>'30-03'!Udskriftsområde</vt:lpstr>
      <vt:lpstr>'31-08'!Udskriftsområde</vt:lpstr>
      <vt:lpstr>Money!Udskriftsområde</vt:lpstr>
      <vt:lpstr>Point!Udskriftsområde</vt:lpstr>
      <vt:lpstr>Putts!Udskriftsområde</vt:lpstr>
      <vt:lpstr>Stilling!Udskriftsområde</vt:lpstr>
      <vt:lpstr>'Super R'!Udskriftsområde</vt:lpstr>
      <vt:lpstr>'T F'!Udskriftsområde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Børge  Heiberg</dc:creator>
  <cp:keywords/>
  <cp:lastModifiedBy>B Heiberg</cp:lastModifiedBy>
  <cp:lastPrinted>2023-10-15T06:04:43Z</cp:lastPrinted>
  <dcterms:created xsi:type="dcterms:W3CDTF">2013-09-23T23:59:48Z</dcterms:created>
  <dcterms:modified xsi:type="dcterms:W3CDTF">2023-10-15T06:12:53Z</dcterms:modified>
</cp:coreProperties>
</file>