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KMM/Documents/Inngolf/Inngolf 2022/"/>
    </mc:Choice>
  </mc:AlternateContent>
  <xr:revisionPtr revIDLastSave="0" documentId="13_ncr:1_{314FB6F9-BB9C-D745-B894-E89C23EA0171}" xr6:coauthVersionLast="47" xr6:coauthVersionMax="47" xr10:uidLastSave="{00000000-0000-0000-0000-000000000000}"/>
  <bookViews>
    <workbookView xWindow="3020" yWindow="500" windowWidth="30540" windowHeight="21440" xr2:uid="{CF21C909-F7DB-F842-94C7-3B42338D453A}"/>
  </bookViews>
  <sheets>
    <sheet name="Samlet Stilling" sheetId="1" r:id="rId1"/>
    <sheet name="Medlemmer" sheetId="2" r:id="rId2"/>
    <sheet name="Money" sheetId="3" state="hidden" r:id="rId3"/>
    <sheet name="Point" sheetId="4" state="hidden" r:id="rId4"/>
    <sheet name="Putts" sheetId="5" r:id="rId5"/>
    <sheet name="Tæt-flag" sheetId="6" r:id="rId6"/>
    <sheet name="Tourplan m. sløjfer" sheetId="50" r:id="rId7"/>
    <sheet name="Vindere" sheetId="45" r:id="rId8"/>
    <sheet name="15-10 III" sheetId="93" r:id="rId9"/>
    <sheet name="15-10 II" sheetId="92" r:id="rId10"/>
    <sheet name="15-10 I" sheetId="91" r:id="rId11"/>
    <sheet name="13-10" sheetId="83" r:id="rId12"/>
    <sheet name="06-10" sheetId="82" r:id="rId13"/>
    <sheet name="29-09" sheetId="90" r:id="rId14"/>
    <sheet name="22-09" sheetId="89" r:id="rId15"/>
    <sheet name="15-09" sheetId="87" r:id="rId16"/>
    <sheet name="08-09" sheetId="86" r:id="rId17"/>
    <sheet name="01-09" sheetId="81" r:id="rId18"/>
    <sheet name="28-08" sheetId="85" r:id="rId19"/>
    <sheet name="27-08" sheetId="94" r:id="rId20"/>
    <sheet name="26-08" sheetId="84" r:id="rId21"/>
    <sheet name="25-08" sheetId="79" r:id="rId22"/>
    <sheet name="18-08" sheetId="80" r:id="rId23"/>
    <sheet name="11-08" sheetId="78" r:id="rId24"/>
    <sheet name="04-08" sheetId="77" r:id="rId25"/>
    <sheet name="28-07" sheetId="76" r:id="rId26"/>
    <sheet name="21-07" sheetId="75" r:id="rId27"/>
    <sheet name="14-07" sheetId="71" r:id="rId28"/>
    <sheet name="07-07" sheetId="74" r:id="rId29"/>
    <sheet name="30-06" sheetId="73" r:id="rId30"/>
    <sheet name="23-06" sheetId="72" r:id="rId31"/>
    <sheet name="16-06" sheetId="67" r:id="rId32"/>
    <sheet name="11-06 II" sheetId="70" r:id="rId33"/>
    <sheet name="11-06 I" sheetId="69" r:id="rId34"/>
    <sheet name="09-06" sheetId="68" r:id="rId35"/>
    <sheet name="02-06" sheetId="64" r:id="rId36"/>
    <sheet name="26-05" sheetId="66" r:id="rId37"/>
    <sheet name="19-05" sheetId="63" r:id="rId38"/>
    <sheet name="12-05" sheetId="65" r:id="rId39"/>
    <sheet name="05-05" sheetId="61" r:id="rId40"/>
    <sheet name="28-04" sheetId="60" r:id="rId41"/>
    <sheet name="21-04" sheetId="59" r:id="rId42"/>
    <sheet name="14-04" sheetId="58" r:id="rId43"/>
    <sheet name="07-04" sheetId="57" r:id="rId44"/>
    <sheet name="31-03" sheetId="38" r:id="rId45"/>
    <sheet name="27-03" sheetId="53" r:id="rId46"/>
    <sheet name="Starttider" sheetId="44" r:id="rId47"/>
    <sheet name="Bødekassen" sheetId="52" r:id="rId48"/>
  </sheets>
  <externalReferences>
    <externalReference r:id="rId49"/>
  </externalReferences>
  <definedNames>
    <definedName name="_xlnm._FilterDatabase" localSheetId="47" hidden="1">Bødekassen!$B$2:$AF$2</definedName>
    <definedName name="_xlnm._FilterDatabase" localSheetId="2" hidden="1">Money!$A$2:$AL$28</definedName>
    <definedName name="_xlnm._FilterDatabase" localSheetId="3" hidden="1">Point!$A$2:$AP$2</definedName>
    <definedName name="_xlnm._FilterDatabase" localSheetId="4" hidden="1">Putts!$A$2:$AT$2</definedName>
    <definedName name="_xlnm._FilterDatabase" localSheetId="46" hidden="1">Starttider!$O$32:$O$54</definedName>
    <definedName name="_xlnm._FilterDatabase" localSheetId="5" hidden="1">'Tæt-flag'!$B$2:$E$3</definedName>
    <definedName name="Excel_BuiltIn__FilterDatabase_1">'Samlet Stilling'!$D$2:$D$29</definedName>
    <definedName name="Excel_BuiltIn__FilterDatabase_10">'[1]THE FINAL'!$A$10:$G$14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7">#REF!</definedName>
    <definedName name="Excel_BuiltIn__FilterDatabase_28">#REF!</definedName>
    <definedName name="Excel_BuiltIn__FilterDatabase_29">#REF!</definedName>
    <definedName name="Excel_BuiltIn__FilterDatabase_3">Money!$C$2:$C$24</definedName>
    <definedName name="Excel_BuiltIn__FilterDatabase_30">#REF!</definedName>
    <definedName name="Excel_BuiltIn__FilterDatabase_31">#REF!</definedName>
    <definedName name="Excel_BuiltIn__FilterDatabase_32">#REF!</definedName>
    <definedName name="Excel_BuiltIn__FilterDatabase_33">#REF!</definedName>
    <definedName name="Excel_BuiltIn__FilterDatabase_34">#REF!</definedName>
    <definedName name="Excel_BuiltIn__FilterDatabase_35">#REF!</definedName>
    <definedName name="Excel_BuiltIn__FilterDatabase_36">#REF!</definedName>
    <definedName name="Excel_BuiltIn__FilterDatabase_37">#REF!</definedName>
    <definedName name="Excel_BuiltIn__FilterDatabase_38" localSheetId="17">'01-09'!$A$10:$H$14</definedName>
    <definedName name="Excel_BuiltIn__FilterDatabase_38" localSheetId="35">'02-06'!$A$10:$H$14</definedName>
    <definedName name="Excel_BuiltIn__FilterDatabase_38" localSheetId="24">'04-08'!$A$10:$H$14</definedName>
    <definedName name="Excel_BuiltIn__FilterDatabase_38" localSheetId="39">'05-05'!$A$10:$H$14</definedName>
    <definedName name="Excel_BuiltIn__FilterDatabase_38" localSheetId="12">'06-10'!$A$10:$H$14</definedName>
    <definedName name="Excel_BuiltIn__FilterDatabase_38" localSheetId="43">'07-04'!$A$10:$H$14</definedName>
    <definedName name="Excel_BuiltIn__FilterDatabase_38" localSheetId="28">'07-07'!$A$10:$H$14</definedName>
    <definedName name="Excel_BuiltIn__FilterDatabase_38" localSheetId="16">'08-09'!$A$10:$H$14</definedName>
    <definedName name="Excel_BuiltIn__FilterDatabase_38" localSheetId="34">'09-06'!$A$10:$H$14</definedName>
    <definedName name="Excel_BuiltIn__FilterDatabase_38" localSheetId="33">'11-06 I'!$A$10:$H$14</definedName>
    <definedName name="Excel_BuiltIn__FilterDatabase_38" localSheetId="32">'11-06 II'!$A$10:$H$14</definedName>
    <definedName name="Excel_BuiltIn__FilterDatabase_38" localSheetId="23">'11-08'!$A$10:$H$14</definedName>
    <definedName name="Excel_BuiltIn__FilterDatabase_38" localSheetId="38">'12-05'!$A$10:$H$14</definedName>
    <definedName name="Excel_BuiltIn__FilterDatabase_38" localSheetId="11">'13-10'!$A$10:$H$14</definedName>
    <definedName name="Excel_BuiltIn__FilterDatabase_38" localSheetId="42">'14-04'!$A$10:$H$14</definedName>
    <definedName name="Excel_BuiltIn__FilterDatabase_38" localSheetId="27">'14-07'!$A$10:$H$14</definedName>
    <definedName name="Excel_BuiltIn__FilterDatabase_38" localSheetId="15">'15-09'!$A$10:$H$14</definedName>
    <definedName name="Excel_BuiltIn__FilterDatabase_38" localSheetId="10">'15-10 I'!$A$10:$H$14</definedName>
    <definedName name="Excel_BuiltIn__FilterDatabase_38" localSheetId="9">'15-10 II'!$A$10:$H$14</definedName>
    <definedName name="Excel_BuiltIn__FilterDatabase_38" localSheetId="8">'15-10 III'!$A$10:$H$14</definedName>
    <definedName name="Excel_BuiltIn__FilterDatabase_38" localSheetId="31">'16-06'!$A$10:$H$14</definedName>
    <definedName name="Excel_BuiltIn__FilterDatabase_38" localSheetId="22">'18-08'!$A$10:$H$14</definedName>
    <definedName name="Excel_BuiltIn__FilterDatabase_38" localSheetId="37">'19-05'!$A$10:$H$14</definedName>
    <definedName name="Excel_BuiltIn__FilterDatabase_38" localSheetId="41">'21-04'!$A$10:$H$14</definedName>
    <definedName name="Excel_BuiltIn__FilterDatabase_38" localSheetId="26">'21-07'!$A$10:$H$14</definedName>
    <definedName name="Excel_BuiltIn__FilterDatabase_38" localSheetId="14">'22-09'!$A$10:$H$14</definedName>
    <definedName name="Excel_BuiltIn__FilterDatabase_38" localSheetId="30">'23-06'!$A$10:$H$14</definedName>
    <definedName name="Excel_BuiltIn__FilterDatabase_38" localSheetId="21">'25-08'!$A$10:$H$14</definedName>
    <definedName name="Excel_BuiltIn__FilterDatabase_38" localSheetId="36">'26-05'!$A$10:$H$14</definedName>
    <definedName name="Excel_BuiltIn__FilterDatabase_38" localSheetId="20">'26-08'!$A$10:$H$14</definedName>
    <definedName name="Excel_BuiltIn__FilterDatabase_38" localSheetId="19">'27-08'!$A$10:$H$14</definedName>
    <definedName name="Excel_BuiltIn__FilterDatabase_38" localSheetId="40">'28-04'!$A$10:$H$14</definedName>
    <definedName name="Excel_BuiltIn__FilterDatabase_38" localSheetId="25">'28-07'!$A$10:$H$14</definedName>
    <definedName name="Excel_BuiltIn__FilterDatabase_38" localSheetId="18">'28-08'!$A$10:$H$14</definedName>
    <definedName name="Excel_BuiltIn__FilterDatabase_38" localSheetId="13">'29-09'!$A$10:$H$14</definedName>
    <definedName name="Excel_BuiltIn__FilterDatabase_38" localSheetId="29">'30-06'!$A$10:$H$14</definedName>
    <definedName name="Excel_BuiltIn__FilterDatabase_38">'31-03'!$A$10:$H$14</definedName>
    <definedName name="Excel_BuiltIn__FilterDatabase_39" localSheetId="45">'27-03'!$A$10:$H$14</definedName>
    <definedName name="Excel_BuiltIn__FilterDatabase_39">#REF!</definedName>
    <definedName name="Excel_BuiltIn__FilterDatabase_4">Point!$C$2:$C$27</definedName>
    <definedName name="Excel_BuiltIn__FilterDatabase_40">#REF!</definedName>
    <definedName name="Excel_BuiltIn__FilterDatabase_41">#REF!</definedName>
    <definedName name="Excel_BuiltIn__FilterDatabase_42">#REF!</definedName>
    <definedName name="Excel_BuiltIn__FilterDatabase_5" localSheetId="47">Bødekassen!$B$3:$AF$26</definedName>
    <definedName name="Excel_BuiltIn__FilterDatabase_5">Putts!$B$3:$U$27</definedName>
    <definedName name="Excel_BuiltIn__FilterDatabase_6">'Tæt-flag'!$C$2:$C$31</definedName>
    <definedName name="Excel_BuiltIn__FilterDatabase_8">#REF!</definedName>
    <definedName name="Excel_BuiltIn__FilterDatabase_9">#REF!</definedName>
    <definedName name="_xlnm.Print_Area" localSheetId="17">'01-09'!$A$1:$O$28</definedName>
    <definedName name="_xlnm.Print_Area" localSheetId="35">'02-06'!$A$1:$O$28</definedName>
    <definedName name="_xlnm.Print_Area" localSheetId="24">'04-08'!$A$1:$O$28</definedName>
    <definedName name="_xlnm.Print_Area" localSheetId="39">'05-05'!$A$1:$O$28</definedName>
    <definedName name="_xlnm.Print_Area" localSheetId="12">'06-10'!$A$1:$O$28</definedName>
    <definedName name="_xlnm.Print_Area" localSheetId="43">'07-04'!$A$1:$O$28</definedName>
    <definedName name="_xlnm.Print_Area" localSheetId="28">'07-07'!$A$1:$O$28</definedName>
    <definedName name="_xlnm.Print_Area" localSheetId="16">'08-09'!$A$1:$O$28</definedName>
    <definedName name="_xlnm.Print_Area" localSheetId="34">'09-06'!$A$1:$O$28</definedName>
    <definedName name="_xlnm.Print_Area" localSheetId="33">'11-06 I'!$A$1:$O$28</definedName>
    <definedName name="_xlnm.Print_Area" localSheetId="32">'11-06 II'!$A$1:$O$28</definedName>
    <definedName name="_xlnm.Print_Area" localSheetId="23">'11-08'!$A$1:$O$28</definedName>
    <definedName name="_xlnm.Print_Area" localSheetId="38">'12-05'!$A$1:$O$28</definedName>
    <definedName name="_xlnm.Print_Area" localSheetId="11">'13-10'!$A$1:$O$28</definedName>
    <definedName name="_xlnm.Print_Area" localSheetId="42">'14-04'!$A$1:$O$28</definedName>
    <definedName name="_xlnm.Print_Area" localSheetId="27">'14-07'!$A$1:$O$28</definedName>
    <definedName name="_xlnm.Print_Area" localSheetId="15">'15-09'!$A$1:$O$28</definedName>
    <definedName name="_xlnm.Print_Area" localSheetId="10">'15-10 I'!$A$1:$O$28</definedName>
    <definedName name="_xlnm.Print_Area" localSheetId="9">'15-10 II'!$A$1:$O$28</definedName>
    <definedName name="_xlnm.Print_Area" localSheetId="8">'15-10 III'!$A$1:$O$28</definedName>
    <definedName name="_xlnm.Print_Area" localSheetId="31">'16-06'!$A$1:$O$28</definedName>
    <definedName name="_xlnm.Print_Area" localSheetId="22">'18-08'!$A$1:$O$28</definedName>
    <definedName name="_xlnm.Print_Area" localSheetId="37">'19-05'!$A$1:$O$28</definedName>
    <definedName name="_xlnm.Print_Area" localSheetId="41">'21-04'!$A$1:$O$28</definedName>
    <definedName name="_xlnm.Print_Area" localSheetId="26">'21-07'!$A$1:$O$28</definedName>
    <definedName name="_xlnm.Print_Area" localSheetId="14">'22-09'!$A$1:$O$28</definedName>
    <definedName name="_xlnm.Print_Area" localSheetId="30">'23-06'!$A$1:$O$28</definedName>
    <definedName name="_xlnm.Print_Area" localSheetId="21">'25-08'!$A$1:$O$28</definedName>
    <definedName name="_xlnm.Print_Area" localSheetId="36">'26-05'!$A$1:$O$28</definedName>
    <definedName name="_xlnm.Print_Area" localSheetId="20">'26-08'!$A$1:$O$28</definedName>
    <definedName name="_xlnm.Print_Area" localSheetId="45">'27-03'!$A$1:$O$29</definedName>
    <definedName name="_xlnm.Print_Area" localSheetId="19">'27-08'!$A$1:$O$28</definedName>
    <definedName name="_xlnm.Print_Area" localSheetId="40">'28-04'!$A$1:$O$28</definedName>
    <definedName name="_xlnm.Print_Area" localSheetId="25">'28-07'!$A$1:$O$28</definedName>
    <definedName name="_xlnm.Print_Area" localSheetId="18">'28-08'!$A$1:$O$28</definedName>
    <definedName name="_xlnm.Print_Area" localSheetId="13">'29-09'!$A$1:$O$28</definedName>
    <definedName name="_xlnm.Print_Area" localSheetId="29">'30-06'!$A$1:$O$28</definedName>
    <definedName name="_xlnm.Print_Area" localSheetId="44">'31-03'!$A$1:$O$28</definedName>
    <definedName name="_xlnm.Print_Area" localSheetId="47">Bødekassen!$A$1:$AF$28</definedName>
    <definedName name="_xlnm.Print_Area" localSheetId="2">Money!$B$1:$AL$29</definedName>
    <definedName name="_xlnm.Print_Area" localSheetId="3">Point!$B$1:$AN$30</definedName>
    <definedName name="_xlnm.Print_Area" localSheetId="4">Putts!$A$1:$Y$32</definedName>
    <definedName name="_xlnm.Print_Area" localSheetId="5">'Tæt-flag'!$B$1:$I$27</definedName>
    <definedName name="_xlnm.Print_Area" localSheetId="7">Vindere!$A$1:$G$30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O17" i="1"/>
  <c r="P17" i="1"/>
  <c r="P15" i="1"/>
  <c r="O15" i="1"/>
  <c r="R4" i="91"/>
  <c r="AN11" i="5"/>
  <c r="AO11" i="5" s="1"/>
  <c r="AQ25" i="5"/>
  <c r="AQ12" i="5"/>
  <c r="AN15" i="5"/>
  <c r="AQ20" i="5"/>
  <c r="AN13" i="5"/>
  <c r="AO13" i="5" s="1"/>
  <c r="AQ11" i="5"/>
  <c r="AN19" i="5"/>
  <c r="AO19" i="5" s="1"/>
  <c r="AN7" i="5"/>
  <c r="AO7" i="5" s="1"/>
  <c r="AP7" i="5" s="1"/>
  <c r="C7" i="5" s="1"/>
  <c r="AQ4" i="5"/>
  <c r="AQ22" i="5"/>
  <c r="AQ10" i="5"/>
  <c r="AQ3" i="5"/>
  <c r="AQ8" i="5"/>
  <c r="AN6" i="5"/>
  <c r="AN17" i="5"/>
  <c r="AN5" i="5"/>
  <c r="AN21" i="5"/>
  <c r="G28" i="5"/>
  <c r="D29" i="82"/>
  <c r="F30" i="45"/>
  <c r="D30" i="45"/>
  <c r="F29" i="45"/>
  <c r="E29" i="45"/>
  <c r="D29" i="45"/>
  <c r="F28" i="45"/>
  <c r="D28" i="45"/>
  <c r="T7" i="90"/>
  <c r="T6" i="90"/>
  <c r="G18" i="45"/>
  <c r="F13" i="45"/>
  <c r="E13" i="45"/>
  <c r="F12" i="45"/>
  <c r="E12" i="45"/>
  <c r="F27" i="45"/>
  <c r="E27" i="45"/>
  <c r="F26" i="45"/>
  <c r="E26" i="45"/>
  <c r="D13" i="45"/>
  <c r="D12" i="45"/>
  <c r="R26" i="86"/>
  <c r="R25" i="86"/>
  <c r="R24" i="86"/>
  <c r="R23" i="86"/>
  <c r="R22" i="86"/>
  <c r="R21" i="86"/>
  <c r="R20" i="86"/>
  <c r="R19" i="86"/>
  <c r="R18" i="86"/>
  <c r="R17" i="86"/>
  <c r="R16" i="86"/>
  <c r="R15" i="86"/>
  <c r="R14" i="86"/>
  <c r="R13" i="86"/>
  <c r="R12" i="86"/>
  <c r="R11" i="86"/>
  <c r="R10" i="86"/>
  <c r="R9" i="86"/>
  <c r="R8" i="86"/>
  <c r="R7" i="86"/>
  <c r="R6" i="86"/>
  <c r="R5" i="86"/>
  <c r="N29" i="94"/>
  <c r="M29" i="94"/>
  <c r="H29" i="94"/>
  <c r="G29" i="94"/>
  <c r="D29" i="94"/>
  <c r="F25" i="45"/>
  <c r="E25" i="45"/>
  <c r="D25" i="45"/>
  <c r="G24" i="45"/>
  <c r="E24" i="45"/>
  <c r="F24" i="45"/>
  <c r="D24" i="45"/>
  <c r="G23" i="45"/>
  <c r="F23" i="45"/>
  <c r="G22" i="45"/>
  <c r="F22" i="45"/>
  <c r="E22" i="45"/>
  <c r="D22" i="45"/>
  <c r="F21" i="45"/>
  <c r="D21" i="45"/>
  <c r="F20" i="45"/>
  <c r="D20" i="45"/>
  <c r="F19" i="45"/>
  <c r="D19" i="45"/>
  <c r="F18" i="45"/>
  <c r="D18" i="45"/>
  <c r="G15" i="45"/>
  <c r="F15" i="45"/>
  <c r="E15" i="45"/>
  <c r="F14" i="45"/>
  <c r="E14" i="45"/>
  <c r="D14" i="45"/>
  <c r="Z28" i="5"/>
  <c r="Q14" i="69"/>
  <c r="Q13" i="69"/>
  <c r="Q12" i="69"/>
  <c r="Q11" i="69"/>
  <c r="Q10" i="69"/>
  <c r="Q9" i="69"/>
  <c r="Q8" i="69"/>
  <c r="Q7" i="69"/>
  <c r="Q6" i="69"/>
  <c r="Q5" i="69"/>
  <c r="Q4" i="69"/>
  <c r="H15" i="70"/>
  <c r="H14" i="70"/>
  <c r="H13" i="70"/>
  <c r="H12" i="70"/>
  <c r="H11" i="70"/>
  <c r="H10" i="70"/>
  <c r="H9" i="70"/>
  <c r="H8" i="70"/>
  <c r="H6" i="70"/>
  <c r="H5" i="70"/>
  <c r="H4" i="70"/>
  <c r="F11" i="45"/>
  <c r="D11" i="45"/>
  <c r="F10" i="45"/>
  <c r="D10" i="45"/>
  <c r="D9" i="45"/>
  <c r="G8" i="45"/>
  <c r="G7" i="45"/>
  <c r="G6" i="45"/>
  <c r="G5" i="45"/>
  <c r="G4" i="45"/>
  <c r="G3" i="45"/>
  <c r="E8" i="45"/>
  <c r="E7" i="45"/>
  <c r="E6" i="45"/>
  <c r="F8" i="45"/>
  <c r="F7" i="45"/>
  <c r="F6" i="45"/>
  <c r="F5" i="45"/>
  <c r="F4" i="45"/>
  <c r="F3" i="45"/>
  <c r="D8" i="45"/>
  <c r="D7" i="45"/>
  <c r="D6" i="45"/>
  <c r="D5" i="45"/>
  <c r="D4" i="45"/>
  <c r="D3" i="45"/>
  <c r="C33" i="45"/>
  <c r="C32" i="45"/>
  <c r="B34" i="45"/>
  <c r="B35" i="45"/>
  <c r="A32" i="45"/>
  <c r="A33" i="45"/>
  <c r="A4" i="45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C4" i="45"/>
  <c r="C5" i="45"/>
  <c r="C6" i="45"/>
  <c r="C7" i="45"/>
  <c r="C8" i="45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" i="45"/>
  <c r="B4" i="45"/>
  <c r="B5" i="45"/>
  <c r="B6" i="45"/>
  <c r="B7" i="45"/>
  <c r="B8" i="45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" i="45"/>
  <c r="A3" i="45"/>
  <c r="R5" i="58"/>
  <c r="R18" i="38"/>
  <c r="R17" i="38"/>
  <c r="R16" i="38"/>
  <c r="R15" i="38"/>
  <c r="R14" i="38"/>
  <c r="R13" i="38"/>
  <c r="R12" i="38"/>
  <c r="R11" i="38"/>
  <c r="R10" i="38"/>
  <c r="R9" i="38"/>
  <c r="R8" i="38"/>
  <c r="R7" i="38"/>
  <c r="R6" i="38"/>
  <c r="R5" i="38"/>
  <c r="R4" i="38"/>
  <c r="N29" i="93"/>
  <c r="M29" i="93"/>
  <c r="H29" i="93"/>
  <c r="G29" i="93"/>
  <c r="D29" i="93"/>
  <c r="R24" i="93"/>
  <c r="R23" i="93"/>
  <c r="R22" i="93"/>
  <c r="R21" i="93"/>
  <c r="R20" i="93"/>
  <c r="R19" i="93"/>
  <c r="R18" i="93"/>
  <c r="R17" i="93"/>
  <c r="R16" i="93"/>
  <c r="R15" i="93"/>
  <c r="R14" i="93"/>
  <c r="R13" i="93"/>
  <c r="R12" i="93"/>
  <c r="R11" i="93"/>
  <c r="R10" i="93"/>
  <c r="R9" i="93"/>
  <c r="R8" i="93"/>
  <c r="R7" i="93"/>
  <c r="R6" i="93"/>
  <c r="R5" i="93"/>
  <c r="R4" i="93"/>
  <c r="N29" i="92"/>
  <c r="M29" i="92"/>
  <c r="H29" i="92"/>
  <c r="G29" i="92"/>
  <c r="D29" i="92"/>
  <c r="R24" i="92"/>
  <c r="R23" i="92"/>
  <c r="R22" i="92"/>
  <c r="R21" i="92"/>
  <c r="R20" i="92"/>
  <c r="R19" i="92"/>
  <c r="R18" i="92"/>
  <c r="R17" i="92"/>
  <c r="R16" i="92"/>
  <c r="R15" i="92"/>
  <c r="R14" i="92"/>
  <c r="R13" i="92"/>
  <c r="R12" i="92"/>
  <c r="R11" i="92"/>
  <c r="R10" i="92"/>
  <c r="R9" i="92"/>
  <c r="R8" i="92"/>
  <c r="R7" i="92"/>
  <c r="R6" i="92"/>
  <c r="R5" i="92"/>
  <c r="R4" i="92"/>
  <c r="R24" i="91"/>
  <c r="R23" i="91"/>
  <c r="R22" i="91"/>
  <c r="R21" i="91"/>
  <c r="R20" i="91"/>
  <c r="R19" i="91"/>
  <c r="R18" i="91"/>
  <c r="R17" i="91"/>
  <c r="R16" i="91"/>
  <c r="R15" i="91"/>
  <c r="R14" i="91"/>
  <c r="R13" i="91"/>
  <c r="R12" i="91"/>
  <c r="R11" i="91"/>
  <c r="R10" i="91"/>
  <c r="R9" i="91"/>
  <c r="R8" i="91"/>
  <c r="R7" i="91"/>
  <c r="R6" i="91"/>
  <c r="R5" i="91"/>
  <c r="N29" i="91"/>
  <c r="M29" i="91"/>
  <c r="H29" i="91"/>
  <c r="G29" i="91"/>
  <c r="D29" i="91"/>
  <c r="R24" i="82"/>
  <c r="R23" i="82"/>
  <c r="R22" i="82"/>
  <c r="R21" i="82"/>
  <c r="R20" i="82"/>
  <c r="R19" i="82"/>
  <c r="R18" i="82"/>
  <c r="R17" i="82"/>
  <c r="R16" i="82"/>
  <c r="R15" i="82"/>
  <c r="R14" i="82"/>
  <c r="R13" i="82"/>
  <c r="R12" i="82"/>
  <c r="R11" i="82"/>
  <c r="R10" i="82"/>
  <c r="R9" i="82"/>
  <c r="R8" i="82"/>
  <c r="R7" i="82"/>
  <c r="R6" i="82"/>
  <c r="R5" i="82"/>
  <c r="R4" i="82"/>
  <c r="N29" i="90"/>
  <c r="M29" i="90"/>
  <c r="H29" i="90"/>
  <c r="G29" i="90"/>
  <c r="D29" i="90"/>
  <c r="R24" i="90"/>
  <c r="R23" i="90"/>
  <c r="R22" i="90"/>
  <c r="R21" i="90"/>
  <c r="R20" i="90"/>
  <c r="R19" i="90"/>
  <c r="R18" i="90"/>
  <c r="R17" i="90"/>
  <c r="R16" i="90"/>
  <c r="R15" i="90"/>
  <c r="R14" i="90"/>
  <c r="R13" i="90"/>
  <c r="R12" i="90"/>
  <c r="R11" i="90"/>
  <c r="R10" i="90"/>
  <c r="R9" i="90"/>
  <c r="R8" i="90"/>
  <c r="R7" i="90"/>
  <c r="R6" i="90"/>
  <c r="R5" i="90"/>
  <c r="R4" i="90"/>
  <c r="N29" i="89"/>
  <c r="M29" i="89"/>
  <c r="H29" i="89"/>
  <c r="G29" i="89"/>
  <c r="D29" i="89"/>
  <c r="R24" i="89"/>
  <c r="R23" i="89"/>
  <c r="R22" i="89"/>
  <c r="R21" i="89"/>
  <c r="R20" i="89"/>
  <c r="R19" i="89"/>
  <c r="R18" i="89"/>
  <c r="R17" i="89"/>
  <c r="R16" i="89"/>
  <c r="R15" i="89"/>
  <c r="R14" i="89"/>
  <c r="R13" i="89"/>
  <c r="R12" i="89"/>
  <c r="R11" i="89"/>
  <c r="R10" i="89"/>
  <c r="R9" i="89"/>
  <c r="R8" i="89"/>
  <c r="R7" i="89"/>
  <c r="R6" i="89"/>
  <c r="R5" i="89"/>
  <c r="R4" i="89"/>
  <c r="N29" i="87"/>
  <c r="M29" i="87"/>
  <c r="H29" i="87"/>
  <c r="G29" i="87"/>
  <c r="D29" i="87"/>
  <c r="N29" i="86"/>
  <c r="M29" i="86"/>
  <c r="H29" i="86"/>
  <c r="G29" i="86"/>
  <c r="D29" i="86"/>
  <c r="N29" i="85"/>
  <c r="M29" i="85"/>
  <c r="H29" i="85"/>
  <c r="G29" i="85"/>
  <c r="D29" i="85"/>
  <c r="N29" i="84"/>
  <c r="M29" i="84"/>
  <c r="H29" i="84"/>
  <c r="G29" i="84"/>
  <c r="D29" i="84"/>
  <c r="R24" i="83"/>
  <c r="R23" i="83"/>
  <c r="R22" i="83"/>
  <c r="R21" i="83"/>
  <c r="R20" i="83"/>
  <c r="R19" i="83"/>
  <c r="R18" i="83"/>
  <c r="R17" i="83"/>
  <c r="R16" i="83"/>
  <c r="R15" i="83"/>
  <c r="R14" i="83"/>
  <c r="R13" i="83"/>
  <c r="R12" i="83"/>
  <c r="R11" i="83"/>
  <c r="R10" i="83"/>
  <c r="R9" i="83"/>
  <c r="R8" i="83"/>
  <c r="R7" i="83"/>
  <c r="R6" i="83"/>
  <c r="R5" i="83"/>
  <c r="R4" i="83"/>
  <c r="N29" i="83"/>
  <c r="M29" i="83"/>
  <c r="H29" i="83"/>
  <c r="G29" i="83"/>
  <c r="D29" i="83"/>
  <c r="N29" i="82"/>
  <c r="M29" i="82"/>
  <c r="H29" i="82"/>
  <c r="G29" i="82"/>
  <c r="I27" i="82"/>
  <c r="I26" i="82"/>
  <c r="I24" i="82"/>
  <c r="I23" i="82"/>
  <c r="I22" i="82"/>
  <c r="I21" i="82"/>
  <c r="I20" i="82"/>
  <c r="I19" i="82"/>
  <c r="I18" i="82"/>
  <c r="I17" i="82"/>
  <c r="I16" i="82"/>
  <c r="I15" i="82"/>
  <c r="I14" i="82"/>
  <c r="I13" i="82"/>
  <c r="I12" i="82"/>
  <c r="I11" i="82"/>
  <c r="I10" i="82"/>
  <c r="I9" i="82"/>
  <c r="I8" i="82"/>
  <c r="I7" i="82"/>
  <c r="I6" i="82"/>
  <c r="I5" i="82"/>
  <c r="I4" i="82"/>
  <c r="N29" i="81"/>
  <c r="M29" i="81"/>
  <c r="H29" i="81"/>
  <c r="G29" i="81"/>
  <c r="D29" i="81"/>
  <c r="N29" i="80"/>
  <c r="M29" i="80"/>
  <c r="H29" i="80"/>
  <c r="G29" i="80"/>
  <c r="D29" i="80"/>
  <c r="N29" i="79"/>
  <c r="M29" i="79"/>
  <c r="H29" i="79"/>
  <c r="G29" i="79"/>
  <c r="D29" i="79"/>
  <c r="N29" i="78"/>
  <c r="M29" i="78"/>
  <c r="H29" i="78"/>
  <c r="G29" i="78"/>
  <c r="D29" i="78"/>
  <c r="N29" i="77"/>
  <c r="M29" i="77"/>
  <c r="H29" i="77"/>
  <c r="G29" i="77"/>
  <c r="D29" i="77"/>
  <c r="N29" i="76"/>
  <c r="M29" i="76"/>
  <c r="H29" i="76"/>
  <c r="G29" i="76"/>
  <c r="D29" i="76"/>
  <c r="N29" i="75"/>
  <c r="M29" i="75"/>
  <c r="H29" i="75"/>
  <c r="G29" i="75"/>
  <c r="D29" i="75"/>
  <c r="N29" i="74"/>
  <c r="M29" i="74"/>
  <c r="H29" i="74"/>
  <c r="G29" i="74"/>
  <c r="D29" i="74"/>
  <c r="N29" i="73"/>
  <c r="M29" i="73"/>
  <c r="H29" i="73"/>
  <c r="G29" i="73"/>
  <c r="D29" i="73"/>
  <c r="B1" i="72"/>
  <c r="N29" i="72"/>
  <c r="M29" i="72"/>
  <c r="H29" i="72"/>
  <c r="G29" i="72"/>
  <c r="D29" i="72"/>
  <c r="N29" i="71"/>
  <c r="M29" i="71"/>
  <c r="H29" i="71"/>
  <c r="G29" i="71"/>
  <c r="D29" i="71"/>
  <c r="N29" i="70"/>
  <c r="M29" i="70"/>
  <c r="H29" i="70"/>
  <c r="G29" i="70"/>
  <c r="D29" i="70"/>
  <c r="N29" i="69"/>
  <c r="M29" i="69"/>
  <c r="H29" i="69"/>
  <c r="G29" i="69"/>
  <c r="D29" i="69"/>
  <c r="N29" i="68"/>
  <c r="M29" i="68"/>
  <c r="H29" i="68"/>
  <c r="G29" i="68"/>
  <c r="D29" i="68"/>
  <c r="N29" i="67"/>
  <c r="M29" i="67"/>
  <c r="H29" i="67"/>
  <c r="G29" i="67"/>
  <c r="D29" i="67"/>
  <c r="N29" i="66"/>
  <c r="M29" i="66"/>
  <c r="H29" i="66"/>
  <c r="G29" i="66"/>
  <c r="D29" i="66"/>
  <c r="N29" i="65"/>
  <c r="M29" i="65"/>
  <c r="H29" i="65"/>
  <c r="G29" i="65"/>
  <c r="D29" i="65"/>
  <c r="I27" i="65"/>
  <c r="I26" i="65"/>
  <c r="I24" i="65"/>
  <c r="I23" i="65"/>
  <c r="I22" i="65"/>
  <c r="I21" i="65"/>
  <c r="I20" i="65"/>
  <c r="I19" i="65"/>
  <c r="I18" i="65"/>
  <c r="I17" i="65"/>
  <c r="I16" i="65"/>
  <c r="I15" i="65"/>
  <c r="I14" i="65"/>
  <c r="I13" i="65"/>
  <c r="I12" i="65"/>
  <c r="I11" i="65"/>
  <c r="I10" i="65"/>
  <c r="I9" i="65"/>
  <c r="I8" i="65"/>
  <c r="I7" i="65"/>
  <c r="I6" i="65"/>
  <c r="I5" i="65"/>
  <c r="I4" i="65"/>
  <c r="N29" i="64"/>
  <c r="M29" i="64"/>
  <c r="H29" i="64"/>
  <c r="G29" i="64"/>
  <c r="D29" i="64"/>
  <c r="N29" i="63"/>
  <c r="M29" i="63"/>
  <c r="H29" i="63"/>
  <c r="G29" i="63"/>
  <c r="D29" i="63"/>
  <c r="N29" i="61"/>
  <c r="M29" i="61"/>
  <c r="H29" i="61"/>
  <c r="G29" i="61"/>
  <c r="D29" i="61"/>
  <c r="N29" i="60"/>
  <c r="M29" i="60"/>
  <c r="H29" i="60"/>
  <c r="G29" i="60"/>
  <c r="D29" i="60"/>
  <c r="N29" i="59"/>
  <c r="M29" i="59"/>
  <c r="H29" i="59"/>
  <c r="G29" i="59"/>
  <c r="D29" i="59"/>
  <c r="B1" i="58"/>
  <c r="N29" i="58"/>
  <c r="M29" i="58"/>
  <c r="H29" i="58"/>
  <c r="G29" i="58"/>
  <c r="D29" i="58"/>
  <c r="I27" i="58"/>
  <c r="I26" i="58"/>
  <c r="I24" i="58"/>
  <c r="I23" i="58"/>
  <c r="I22" i="58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N29" i="57"/>
  <c r="M29" i="57"/>
  <c r="B1" i="57"/>
  <c r="H29" i="57"/>
  <c r="G29" i="57"/>
  <c r="D29" i="57"/>
  <c r="N29" i="38"/>
  <c r="M29" i="38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C18" i="4"/>
  <c r="C3" i="3"/>
  <c r="C21" i="3"/>
  <c r="C3" i="4"/>
  <c r="AL20" i="4"/>
  <c r="AP20" i="4"/>
  <c r="AM20" i="4"/>
  <c r="AN20" i="4"/>
  <c r="AN9" i="5"/>
  <c r="AO9" i="5" s="1"/>
  <c r="M29" i="53"/>
  <c r="H27" i="53"/>
  <c r="N29" i="53"/>
  <c r="AL4" i="3"/>
  <c r="AL5" i="3"/>
  <c r="AL6" i="3"/>
  <c r="AL7" i="3"/>
  <c r="AL10" i="3"/>
  <c r="AL11" i="3"/>
  <c r="AL8" i="3"/>
  <c r="AL9" i="3"/>
  <c r="AL13" i="3"/>
  <c r="AL12" i="3"/>
  <c r="AL14" i="3"/>
  <c r="AL15" i="3"/>
  <c r="AL16" i="3"/>
  <c r="AL17" i="3"/>
  <c r="AL18" i="3"/>
  <c r="AL19" i="3"/>
  <c r="AL22" i="3"/>
  <c r="AL23" i="3"/>
  <c r="AL24" i="3"/>
  <c r="AL25" i="3"/>
  <c r="AL26" i="3"/>
  <c r="AL27" i="3"/>
  <c r="AL28" i="3"/>
  <c r="AL3" i="3"/>
  <c r="C15" i="3"/>
  <c r="C18" i="3"/>
  <c r="C25" i="3"/>
  <c r="C13" i="3"/>
  <c r="C8" i="3"/>
  <c r="C20" i="3"/>
  <c r="C7" i="3"/>
  <c r="C12" i="3"/>
  <c r="C17" i="3"/>
  <c r="C6" i="3"/>
  <c r="C22" i="3"/>
  <c r="C5" i="3"/>
  <c r="C24" i="3"/>
  <c r="C10" i="3"/>
  <c r="C26" i="3"/>
  <c r="C9" i="3"/>
  <c r="C16" i="3"/>
  <c r="C4" i="3"/>
  <c r="C14" i="3"/>
  <c r="C28" i="3"/>
  <c r="C11" i="3"/>
  <c r="C23" i="3"/>
  <c r="C19" i="3"/>
  <c r="C27" i="3"/>
  <c r="D29" i="3"/>
  <c r="J29" i="3"/>
  <c r="K29" i="3"/>
  <c r="E29" i="3"/>
  <c r="F29" i="3"/>
  <c r="G29" i="3"/>
  <c r="H29" i="3"/>
  <c r="I29" i="3"/>
  <c r="L29" i="3"/>
  <c r="M29" i="3"/>
  <c r="N29" i="3"/>
  <c r="O29" i="3"/>
  <c r="P29" i="3"/>
  <c r="Q29" i="3"/>
  <c r="R29" i="3"/>
  <c r="S29" i="3"/>
  <c r="T29" i="3"/>
  <c r="U29" i="3"/>
  <c r="V29" i="3"/>
  <c r="Y29" i="3"/>
  <c r="Y28" i="4"/>
  <c r="C22" i="4"/>
  <c r="X29" i="3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F28" i="4"/>
  <c r="G28" i="4"/>
  <c r="H28" i="5"/>
  <c r="I28" i="5"/>
  <c r="J28" i="5"/>
  <c r="C26" i="4"/>
  <c r="K4" i="1"/>
  <c r="K5" i="1"/>
  <c r="K6" i="1"/>
  <c r="K7" i="1"/>
  <c r="K8" i="1"/>
  <c r="AN10" i="5"/>
  <c r="AS10" i="5" s="1"/>
  <c r="AN4" i="5"/>
  <c r="AN26" i="5"/>
  <c r="AS26" i="5" s="1"/>
  <c r="AN18" i="5"/>
  <c r="AQ26" i="5"/>
  <c r="AN14" i="5"/>
  <c r="AS14" i="5"/>
  <c r="AN25" i="5"/>
  <c r="AO25" i="5" s="1"/>
  <c r="AQ21" i="5"/>
  <c r="AN8" i="5"/>
  <c r="AO8" i="5" s="1"/>
  <c r="AQ18" i="5"/>
  <c r="AN24" i="5"/>
  <c r="AO24" i="5" s="1"/>
  <c r="AQ14" i="5"/>
  <c r="AN16" i="5"/>
  <c r="AN23" i="5"/>
  <c r="AO23" i="5" s="1"/>
  <c r="AQ23" i="5"/>
  <c r="AQ24" i="5"/>
  <c r="AN12" i="5"/>
  <c r="AS12" i="5" s="1"/>
  <c r="AN27" i="5"/>
  <c r="AO27" i="5" s="1"/>
  <c r="AQ27" i="5"/>
  <c r="AQ19" i="5"/>
  <c r="AL4" i="4"/>
  <c r="AM4" i="4"/>
  <c r="AN4" i="4"/>
  <c r="D28" i="4"/>
  <c r="K28" i="5"/>
  <c r="E28" i="4"/>
  <c r="H28" i="4"/>
  <c r="I28" i="4"/>
  <c r="AC29" i="3"/>
  <c r="AJ29" i="3"/>
  <c r="B1" i="38"/>
  <c r="B1" i="53"/>
  <c r="I6" i="53"/>
  <c r="I7" i="53"/>
  <c r="I8" i="53"/>
  <c r="I9" i="53"/>
  <c r="I10" i="53"/>
  <c r="I11" i="53"/>
  <c r="K3" i="1"/>
  <c r="AA29" i="3"/>
  <c r="AB29" i="3"/>
  <c r="C8" i="4"/>
  <c r="C12" i="4"/>
  <c r="C11" i="4"/>
  <c r="C7" i="4"/>
  <c r="C23" i="4"/>
  <c r="C21" i="4"/>
  <c r="C24" i="4"/>
  <c r="C4" i="4"/>
  <c r="C13" i="4"/>
  <c r="C14" i="4"/>
  <c r="C10" i="4"/>
  <c r="C27" i="4"/>
  <c r="C16" i="4"/>
  <c r="C15" i="4"/>
  <c r="C6" i="4"/>
  <c r="C20" i="4"/>
  <c r="C25" i="4"/>
  <c r="C9" i="4"/>
  <c r="C17" i="4"/>
  <c r="C19" i="4"/>
  <c r="C5" i="4"/>
  <c r="I23" i="53"/>
  <c r="H23" i="53"/>
  <c r="I4" i="53"/>
  <c r="I19" i="53"/>
  <c r="I12" i="53"/>
  <c r="I13" i="53"/>
  <c r="I14" i="53"/>
  <c r="I15" i="53"/>
  <c r="I16" i="53"/>
  <c r="I17" i="53"/>
  <c r="I18" i="53"/>
  <c r="I20" i="53"/>
  <c r="H20" i="53"/>
  <c r="I21" i="53"/>
  <c r="H21" i="53"/>
  <c r="I22" i="53"/>
  <c r="H22" i="53"/>
  <c r="I24" i="53"/>
  <c r="H24" i="53"/>
  <c r="I25" i="53"/>
  <c r="H25" i="53"/>
  <c r="I26" i="53"/>
  <c r="H26" i="53"/>
  <c r="I28" i="53"/>
  <c r="H28" i="53"/>
  <c r="G29" i="53"/>
  <c r="D29" i="53"/>
  <c r="AL15" i="4"/>
  <c r="AP15" i="4"/>
  <c r="AM15" i="4"/>
  <c r="AN15" i="4"/>
  <c r="AL8" i="4"/>
  <c r="AP8" i="4"/>
  <c r="AG27" i="44"/>
  <c r="AE27" i="52"/>
  <c r="AF27" i="52"/>
  <c r="AE27" i="44"/>
  <c r="V27" i="44"/>
  <c r="AN6" i="4"/>
  <c r="AN5" i="4"/>
  <c r="AN25" i="4"/>
  <c r="AN26" i="4"/>
  <c r="AN22" i="4"/>
  <c r="AN11" i="4"/>
  <c r="AN17" i="4"/>
  <c r="AN21" i="4"/>
  <c r="AN13" i="4"/>
  <c r="AN7" i="4"/>
  <c r="AN14" i="4"/>
  <c r="AN23" i="4"/>
  <c r="AN24" i="4"/>
  <c r="AN9" i="4"/>
  <c r="AN10" i="4"/>
  <c r="AN27" i="4"/>
  <c r="AN19" i="4"/>
  <c r="AN16" i="4"/>
  <c r="AN8" i="4"/>
  <c r="AN12" i="4"/>
  <c r="AN18" i="4"/>
  <c r="AN3" i="4"/>
  <c r="C15" i="52"/>
  <c r="C25" i="52"/>
  <c r="C7" i="52"/>
  <c r="C12" i="52"/>
  <c r="C5" i="52"/>
  <c r="C6" i="52"/>
  <c r="C9" i="52"/>
  <c r="C10" i="52"/>
  <c r="C11" i="52"/>
  <c r="C14" i="52"/>
  <c r="C16" i="52"/>
  <c r="C19" i="52"/>
  <c r="C21" i="52"/>
  <c r="C24" i="52"/>
  <c r="C26" i="52"/>
  <c r="C17" i="52"/>
  <c r="C20" i="52"/>
  <c r="C18" i="52"/>
  <c r="C23" i="52"/>
  <c r="C3" i="52"/>
  <c r="C4" i="52"/>
  <c r="C22" i="52"/>
  <c r="C13" i="52"/>
  <c r="C8" i="52"/>
  <c r="AD27" i="52"/>
  <c r="AC27" i="52"/>
  <c r="AB27" i="52"/>
  <c r="AA27" i="52"/>
  <c r="Z27" i="52"/>
  <c r="Y27" i="52"/>
  <c r="X27" i="52"/>
  <c r="W27" i="52"/>
  <c r="V27" i="52"/>
  <c r="U27" i="52"/>
  <c r="T27" i="52"/>
  <c r="S27" i="52"/>
  <c r="R27" i="52"/>
  <c r="Q27" i="52"/>
  <c r="P27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AL27" i="4"/>
  <c r="AP27" i="4"/>
  <c r="AL25" i="4"/>
  <c r="AP25" i="4"/>
  <c r="AL14" i="4"/>
  <c r="AP14" i="4"/>
  <c r="AL5" i="4"/>
  <c r="AP5" i="4"/>
  <c r="AL12" i="4"/>
  <c r="AP12" i="4"/>
  <c r="AL18" i="4"/>
  <c r="AP18" i="4"/>
  <c r="AL3" i="4"/>
  <c r="AL9" i="4"/>
  <c r="AP9" i="4"/>
  <c r="AL7" i="4"/>
  <c r="AP7" i="4"/>
  <c r="AL17" i="4"/>
  <c r="AP17" i="4"/>
  <c r="AL24" i="4"/>
  <c r="AP24" i="4"/>
  <c r="AL23" i="4"/>
  <c r="AP23" i="4"/>
  <c r="AL6" i="4"/>
  <c r="AP6" i="4"/>
  <c r="AL16" i="4"/>
  <c r="AP16" i="4"/>
  <c r="AL19" i="4"/>
  <c r="AP19" i="4"/>
  <c r="AL13" i="4"/>
  <c r="AP13" i="4"/>
  <c r="AL26" i="4"/>
  <c r="AP26" i="4"/>
  <c r="AM3" i="4"/>
  <c r="AM22" i="4"/>
  <c r="Y27" i="44"/>
  <c r="Z27" i="44"/>
  <c r="AA27" i="44"/>
  <c r="AB27" i="44"/>
  <c r="AC27" i="44"/>
  <c r="AD27" i="44"/>
  <c r="C27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Q27" i="44"/>
  <c r="R27" i="44"/>
  <c r="S27" i="44"/>
  <c r="T27" i="44"/>
  <c r="U27" i="44"/>
  <c r="W27" i="44"/>
  <c r="X27" i="44"/>
  <c r="AL11" i="4"/>
  <c r="AP11" i="4"/>
  <c r="AL10" i="4"/>
  <c r="AP10" i="4"/>
  <c r="AL22" i="4"/>
  <c r="AP22" i="4"/>
  <c r="AL21" i="4"/>
  <c r="AP21" i="4"/>
  <c r="O12" i="1"/>
  <c r="P12" i="1"/>
  <c r="O4" i="1"/>
  <c r="O5" i="1"/>
  <c r="O6" i="1"/>
  <c r="O7" i="1"/>
  <c r="O8" i="1"/>
  <c r="O9" i="1"/>
  <c r="O10" i="1"/>
  <c r="O11" i="1"/>
  <c r="D29" i="38"/>
  <c r="G29" i="38"/>
  <c r="W29" i="3"/>
  <c r="Z29" i="3"/>
  <c r="AD29" i="3"/>
  <c r="AE29" i="3"/>
  <c r="AF29" i="3"/>
  <c r="AG29" i="3"/>
  <c r="AH29" i="3"/>
  <c r="AI29" i="3"/>
  <c r="AK29" i="3"/>
  <c r="AM27" i="4"/>
  <c r="AM10" i="4"/>
  <c r="AM24" i="4"/>
  <c r="AM12" i="4"/>
  <c r="AM11" i="4"/>
  <c r="AM8" i="4"/>
  <c r="AM9" i="4"/>
  <c r="AM5" i="4"/>
  <c r="AM16" i="4"/>
  <c r="AM21" i="4"/>
  <c r="AM13" i="4"/>
  <c r="AM17" i="4"/>
  <c r="AM25" i="4"/>
  <c r="AM7" i="4"/>
  <c r="AM26" i="4"/>
  <c r="AM18" i="4"/>
  <c r="AM6" i="4"/>
  <c r="AM14" i="4"/>
  <c r="AM23" i="4"/>
  <c r="AM19" i="4"/>
  <c r="O3" i="1"/>
  <c r="P3" i="1"/>
  <c r="P4" i="1"/>
  <c r="P5" i="1"/>
  <c r="P6" i="1"/>
  <c r="P7" i="1"/>
  <c r="P8" i="1"/>
  <c r="P9" i="1"/>
  <c r="P10" i="1"/>
  <c r="P11" i="1"/>
  <c r="I5" i="53"/>
  <c r="H29" i="38"/>
  <c r="AP4" i="4"/>
  <c r="AP3" i="4"/>
  <c r="AL29" i="3"/>
  <c r="AN29" i="4"/>
  <c r="H29" i="53"/>
  <c r="AS24" i="5"/>
  <c r="AO14" i="5"/>
  <c r="AP14" i="5" s="1"/>
  <c r="AO18" i="5"/>
  <c r="AP18" i="5" s="1"/>
  <c r="AS18" i="5"/>
  <c r="AP27" i="5" l="1"/>
  <c r="C27" i="5" s="1"/>
  <c r="L27" i="1" s="1"/>
  <c r="AP24" i="5"/>
  <c r="C24" i="5" s="1"/>
  <c r="L11" i="1"/>
  <c r="C18" i="5"/>
  <c r="AS27" i="5"/>
  <c r="AO26" i="5"/>
  <c r="AP26" i="5" s="1"/>
  <c r="C26" i="5" s="1"/>
  <c r="C14" i="5"/>
  <c r="AN20" i="5"/>
  <c r="AO20" i="5" s="1"/>
  <c r="AQ16" i="5"/>
  <c r="D28" i="5"/>
  <c r="AQ9" i="5"/>
  <c r="AQ13" i="5"/>
  <c r="AQ7" i="5"/>
  <c r="E28" i="5"/>
  <c r="AN3" i="5"/>
  <c r="AS3" i="5" s="1"/>
  <c r="AQ5" i="5"/>
  <c r="AO12" i="5"/>
  <c r="AP12" i="5" s="1"/>
  <c r="AS7" i="5"/>
  <c r="AS23" i="5"/>
  <c r="AN22" i="5"/>
  <c r="AO22" i="5" s="1"/>
  <c r="AQ6" i="5"/>
  <c r="AS9" i="5"/>
  <c r="AP9" i="5"/>
  <c r="C9" i="5" s="1"/>
  <c r="AS19" i="5"/>
  <c r="AP19" i="5"/>
  <c r="C19" i="5" s="1"/>
  <c r="L23" i="1" s="1"/>
  <c r="AS8" i="5"/>
  <c r="AP8" i="5"/>
  <c r="C8" i="5" s="1"/>
  <c r="AS4" i="5"/>
  <c r="AO4" i="5"/>
  <c r="AO10" i="5"/>
  <c r="AP10" i="5"/>
  <c r="AO17" i="5"/>
  <c r="AP17" i="5" s="1"/>
  <c r="AS17" i="5"/>
  <c r="AQ17" i="5"/>
  <c r="AS11" i="5"/>
  <c r="AP11" i="5"/>
  <c r="C11" i="5" s="1"/>
  <c r="AS25" i="5"/>
  <c r="AP25" i="5"/>
  <c r="C25" i="5" s="1"/>
  <c r="AO16" i="5"/>
  <c r="AS16" i="5"/>
  <c r="AO21" i="5"/>
  <c r="AP21" i="5" s="1"/>
  <c r="AS21" i="5"/>
  <c r="AS13" i="5"/>
  <c r="AP13" i="5"/>
  <c r="C13" i="5" s="1"/>
  <c r="AO15" i="5"/>
  <c r="AS15" i="5"/>
  <c r="AQ15" i="5"/>
  <c r="AP23" i="5"/>
  <c r="C23" i="5" s="1"/>
  <c r="AO6" i="5"/>
  <c r="AP6" i="5" s="1"/>
  <c r="AS6" i="5"/>
  <c r="F28" i="5"/>
  <c r="AS5" i="5"/>
  <c r="AO5" i="5"/>
  <c r="L24" i="1" l="1"/>
  <c r="L25" i="1"/>
  <c r="L13" i="1"/>
  <c r="AP20" i="5"/>
  <c r="C20" i="5" s="1"/>
  <c r="L20" i="1" s="1"/>
  <c r="AS20" i="5"/>
  <c r="AO3" i="5"/>
  <c r="AP3" i="5" s="1"/>
  <c r="C3" i="5" s="1"/>
  <c r="C12" i="5"/>
  <c r="L14" i="1" s="1"/>
  <c r="AS22" i="5"/>
  <c r="AP4" i="5"/>
  <c r="C4" i="5" s="1"/>
  <c r="C10" i="5"/>
  <c r="C17" i="5"/>
  <c r="L18" i="1" s="1"/>
  <c r="AP22" i="5"/>
  <c r="C22" i="5" s="1"/>
  <c r="L9" i="1" s="1"/>
  <c r="AP16" i="5"/>
  <c r="C16" i="5" s="1"/>
  <c r="L15" i="1" s="1"/>
  <c r="C21" i="5"/>
  <c r="L7" i="1" s="1"/>
  <c r="AP15" i="5"/>
  <c r="C15" i="5" s="1"/>
  <c r="L19" i="1" s="1"/>
  <c r="C6" i="5"/>
  <c r="AP5" i="5"/>
  <c r="C5" i="5" s="1"/>
  <c r="L6" i="1" s="1"/>
  <c r="L12" i="1" l="1"/>
  <c r="L26" i="1"/>
  <c r="L3" i="1"/>
  <c r="L22" i="1"/>
  <c r="L5" i="1"/>
  <c r="L8" i="1"/>
  <c r="L4" i="1"/>
  <c r="L21" i="1"/>
  <c r="L17" i="1"/>
  <c r="L10" i="1"/>
  <c r="L16" i="1"/>
</calcChain>
</file>

<file path=xl/sharedStrings.xml><?xml version="1.0" encoding="utf-8"?>
<sst xmlns="http://schemas.openxmlformats.org/spreadsheetml/2006/main" count="2484" uniqueCount="392">
  <si>
    <t>MONEY</t>
  </si>
  <si>
    <t>PUTS</t>
  </si>
  <si>
    <t>NÆRMEST FLAGET</t>
  </si>
  <si>
    <t>LÆNGSTE DRIVE</t>
  </si>
  <si>
    <t>Inngolf Banerekorder:</t>
  </si>
  <si>
    <t>Handicap</t>
  </si>
  <si>
    <t>Bo Hansen</t>
  </si>
  <si>
    <t>Bo H</t>
  </si>
  <si>
    <t>Børge Heiberg</t>
  </si>
  <si>
    <t>Børge H</t>
  </si>
  <si>
    <t>Carsten D</t>
  </si>
  <si>
    <t>Carsten Lund</t>
  </si>
  <si>
    <t>Carsten L</t>
  </si>
  <si>
    <t>Claus Jessen</t>
  </si>
  <si>
    <t>Claus J</t>
  </si>
  <si>
    <t>Erik M. Pedersen</t>
  </si>
  <si>
    <t>Erik P</t>
  </si>
  <si>
    <t>Hans MV</t>
  </si>
  <si>
    <t>Henning B</t>
  </si>
  <si>
    <t>Henning Vestergaard</t>
  </si>
  <si>
    <t>Henning V</t>
  </si>
  <si>
    <t>Jakob Kristensen</t>
  </si>
  <si>
    <t>Jakob K</t>
  </si>
  <si>
    <t>Jan Hegner</t>
  </si>
  <si>
    <t>Jan H</t>
  </si>
  <si>
    <t>Jens Laigaard</t>
  </si>
  <si>
    <t>Jens L</t>
  </si>
  <si>
    <t>Jesper Vohs Nielsen</t>
  </si>
  <si>
    <t>Jesper VN</t>
  </si>
  <si>
    <t>John Sørensen</t>
  </si>
  <si>
    <t>John S</t>
  </si>
  <si>
    <t>Karsten Valeur</t>
  </si>
  <si>
    <t>Karsten V</t>
  </si>
  <si>
    <t>Martin Andersen</t>
  </si>
  <si>
    <t>Martin A</t>
  </si>
  <si>
    <t>Morten Clausen</t>
  </si>
  <si>
    <t>Morten C</t>
  </si>
  <si>
    <t>Ole M</t>
  </si>
  <si>
    <t>Per Nørsten</t>
  </si>
  <si>
    <t>Per N</t>
  </si>
  <si>
    <t>Robin Thybo</t>
  </si>
  <si>
    <t>Robin T</t>
  </si>
  <si>
    <t>Torben Jacobsen</t>
  </si>
  <si>
    <t>Torben J</t>
  </si>
  <si>
    <t>Money List</t>
  </si>
  <si>
    <t>Samlet</t>
  </si>
  <si>
    <t xml:space="preserve">Runder spillet                     </t>
  </si>
  <si>
    <t>Kontrol:</t>
  </si>
  <si>
    <t xml:space="preserve"> Inngolf Ranking</t>
  </si>
  <si>
    <t>Tællende</t>
  </si>
  <si>
    <t>Min. tællende</t>
  </si>
  <si>
    <t>1. pladser</t>
  </si>
  <si>
    <t>Gen.snit</t>
  </si>
  <si>
    <t>Putte-rund.</t>
  </si>
  <si>
    <t>Med 37 puts</t>
  </si>
  <si>
    <t>Runder tæller</t>
  </si>
  <si>
    <t>Når der spilles mindre end 18 huller, udregnes put antal ud fra gennemsnittet af de spillede huller</t>
  </si>
  <si>
    <t>De dårligste streges (markeret med rød tekst hvis man har spillet over 18 runder.</t>
  </si>
  <si>
    <t>Manglende runder op til 18 udregnet efter 37 puts!</t>
  </si>
  <si>
    <t>Længste Drive</t>
  </si>
  <si>
    <t>Afstand i m</t>
  </si>
  <si>
    <t>Hul</t>
  </si>
  <si>
    <t>Dato</t>
  </si>
  <si>
    <t>Bane</t>
  </si>
  <si>
    <t>18 huller</t>
  </si>
  <si>
    <t>Spiller</t>
  </si>
  <si>
    <t>HCP</t>
  </si>
  <si>
    <t>Puts</t>
  </si>
  <si>
    <t>Placering</t>
  </si>
  <si>
    <t>Point</t>
  </si>
  <si>
    <t>$</t>
  </si>
  <si>
    <t>Præmiesum i $:</t>
  </si>
  <si>
    <t>Antal huller
spillet</t>
  </si>
  <si>
    <t>Omregnet
til</t>
  </si>
  <si>
    <t>-</t>
  </si>
  <si>
    <t>Money</t>
  </si>
  <si>
    <t>Slag</t>
  </si>
  <si>
    <t>Putts</t>
  </si>
  <si>
    <t>Wells Fargo Championship</t>
  </si>
  <si>
    <t>Zürich Classic of New Orleans</t>
  </si>
  <si>
    <t>Preseason</t>
  </si>
  <si>
    <t>Start</t>
  </si>
  <si>
    <t>Præmie</t>
  </si>
  <si>
    <t>Match</t>
  </si>
  <si>
    <t>Bemærk</t>
  </si>
  <si>
    <t>Warm-Up</t>
  </si>
  <si>
    <t>Regular Season</t>
  </si>
  <si>
    <t>International Tours</t>
  </si>
  <si>
    <t>Udenlands turnering</t>
  </si>
  <si>
    <t>Starttid</t>
  </si>
  <si>
    <t>Vinder</t>
  </si>
  <si>
    <t>P</t>
  </si>
  <si>
    <t>Tættest flaget</t>
  </si>
  <si>
    <t>Sløjfe</t>
  </si>
  <si>
    <t>Vinterbane</t>
  </si>
  <si>
    <t>Største</t>
  </si>
  <si>
    <t>Valspar Championship</t>
  </si>
  <si>
    <t>m</t>
  </si>
  <si>
    <t>Antal deltagere</t>
  </si>
  <si>
    <t>DGU-nr</t>
  </si>
  <si>
    <t>the Memorial Tournament</t>
  </si>
  <si>
    <t>Wyndham Championship</t>
  </si>
  <si>
    <t>Bøder</t>
  </si>
  <si>
    <t>Bøder kr.</t>
  </si>
  <si>
    <t>De 18 bedste resultater tæller, resten udgår (felter markeret med rød tekst)</t>
  </si>
  <si>
    <t>Steen Nybo</t>
  </si>
  <si>
    <t>Steen N</t>
  </si>
  <si>
    <t>Matchform</t>
  </si>
  <si>
    <t>Superrunde/spisning</t>
  </si>
  <si>
    <t>Kristian Dam</t>
  </si>
  <si>
    <t xml:space="preserve">RBC Heritage </t>
  </si>
  <si>
    <t xml:space="preserve">Valero Texas Open </t>
  </si>
  <si>
    <t xml:space="preserve">Zurich Classic of New Orleans </t>
  </si>
  <si>
    <t xml:space="preserve">Wells Fargo Championship </t>
  </si>
  <si>
    <t xml:space="preserve">AT&amp;T Byron Nelson </t>
  </si>
  <si>
    <t xml:space="preserve">Travelers Championship </t>
  </si>
  <si>
    <t xml:space="preserve">John Deere Classic </t>
  </si>
  <si>
    <t xml:space="preserve">RBC Canadian Open </t>
  </si>
  <si>
    <t xml:space="preserve">BMW Championship </t>
  </si>
  <si>
    <t>Kristian D</t>
  </si>
  <si>
    <t>SS</t>
  </si>
  <si>
    <t>SÅ</t>
  </si>
  <si>
    <t>ÅS</t>
  </si>
  <si>
    <t>Tee 52</t>
  </si>
  <si>
    <t>U.S. OPEN</t>
  </si>
  <si>
    <t xml:space="preserve">PGA CHAMPIONSHIP </t>
  </si>
  <si>
    <t>John Deere Classic</t>
  </si>
  <si>
    <t>The Open</t>
  </si>
  <si>
    <t>PGA Championship</t>
  </si>
  <si>
    <t>Superrunde/fest</t>
  </si>
  <si>
    <t>U.S. Open</t>
  </si>
  <si>
    <t xml:space="preserve">Arnold Palmer Invitational </t>
  </si>
  <si>
    <t xml:space="preserve">The Players Championship </t>
  </si>
  <si>
    <t>3M Open</t>
  </si>
  <si>
    <t>THE OPEN CHAMPIONSHIP</t>
  </si>
  <si>
    <t>InnGolf - Turkish delight</t>
  </si>
  <si>
    <t>Tæt. flag ($= 7. pl)</t>
  </si>
  <si>
    <t xml:space="preserve">                Tættest flaget</t>
  </si>
  <si>
    <t>René Sørensen</t>
  </si>
  <si>
    <t>René S</t>
  </si>
  <si>
    <t>Navn</t>
  </si>
  <si>
    <t>KIA Invitational</t>
  </si>
  <si>
    <t>Henning Brink Nielsen</t>
  </si>
  <si>
    <t>Henning BN</t>
  </si>
  <si>
    <t>Kim Paasch</t>
  </si>
  <si>
    <t>Kim P</t>
  </si>
  <si>
    <t>RBC Canadian Open</t>
  </si>
  <si>
    <t>BMW Championship</t>
  </si>
  <si>
    <t>Skoven-Sletten: Dan 75 slag 24/3-05      Sletten-Ådalen: Jakob 73 slag 13/8-20 (Tee46)      Ådalen-Skoven: Dan 78 slag 28/7-05     Udenbys: Robin 73 slag 29/8-15</t>
  </si>
  <si>
    <t>2x5.000.000</t>
  </si>
  <si>
    <t>Udenbystur</t>
  </si>
  <si>
    <t>Udvalg</t>
  </si>
  <si>
    <t>Søndag!</t>
  </si>
  <si>
    <t>WGC  Dell Technologies Match Play</t>
  </si>
  <si>
    <t>Peder C</t>
  </si>
  <si>
    <t>stableford</t>
  </si>
  <si>
    <t>slagspil</t>
  </si>
  <si>
    <t>WGC - FedEx St. Jude Invitational</t>
  </si>
  <si>
    <t>Skoven 5</t>
  </si>
  <si>
    <t>Made in Himmerland</t>
  </si>
  <si>
    <t>Peder Clausen</t>
  </si>
  <si>
    <t>Westcoast Masters</t>
  </si>
  <si>
    <t>Captains Cup</t>
  </si>
  <si>
    <t>Ådalen</t>
  </si>
  <si>
    <t xml:space="preserve">Mexico Open </t>
  </si>
  <si>
    <t>TBA</t>
  </si>
  <si>
    <t>Charles Schwab Challenge</t>
  </si>
  <si>
    <t>Genesis Scottish Open</t>
  </si>
  <si>
    <t>Rocket Mortage Classic</t>
  </si>
  <si>
    <t xml:space="preserve">Tour Championship </t>
  </si>
  <si>
    <t>Cool-down</t>
  </si>
  <si>
    <t>Winter tour</t>
  </si>
  <si>
    <t>InnGolf Tourplan 2022</t>
  </si>
  <si>
    <t xml:space="preserve">INNGOLF RANGLISTEN 2022 </t>
  </si>
  <si>
    <t>The InnGolf Final 2022</t>
  </si>
  <si>
    <t>InnGolf Tourvindere 2022</t>
  </si>
  <si>
    <t>Tee 46</t>
  </si>
  <si>
    <t>Holdspil</t>
  </si>
  <si>
    <t>18. sæson - i alt 33 tællende turneringer</t>
  </si>
  <si>
    <t>Skoven</t>
  </si>
  <si>
    <t>Sletten</t>
  </si>
  <si>
    <t>THE MASTERS</t>
  </si>
  <si>
    <t>T12</t>
  </si>
  <si>
    <t>Steen Nybo</t>
  </si>
  <si>
    <t>Jakob Kristensen</t>
  </si>
  <si>
    <t>Kim Paasch</t>
  </si>
  <si>
    <t>Morten Clausen</t>
  </si>
  <si>
    <t>Erik M.Pedersen</t>
  </si>
  <si>
    <t>Kristian Dam</t>
  </si>
  <si>
    <t>Peder Clausen</t>
  </si>
  <si>
    <t>Claus Jessen</t>
  </si>
  <si>
    <t>Jesper Vohs Nielsen</t>
  </si>
  <si>
    <t>John Sørensen</t>
  </si>
  <si>
    <t>Karsten Valeur</t>
  </si>
  <si>
    <t>Bo Hansen</t>
  </si>
  <si>
    <t>Per Nørsten</t>
  </si>
  <si>
    <t>Carsten Lund</t>
  </si>
  <si>
    <t>Martin Andersen</t>
  </si>
  <si>
    <t>Martin Karkov</t>
  </si>
  <si>
    <t>T4</t>
  </si>
  <si>
    <t>T6</t>
  </si>
  <si>
    <t>T9</t>
  </si>
  <si>
    <t>Anders N</t>
  </si>
  <si>
    <t>Fede X</t>
  </si>
  <si>
    <t>$-præmie</t>
  </si>
  <si>
    <t>Anders Noe</t>
  </si>
  <si>
    <t>Martin Karkov</t>
  </si>
  <si>
    <t>Martin K</t>
  </si>
  <si>
    <t>Udenbystur 2022</t>
  </si>
  <si>
    <t>Putt</t>
  </si>
  <si>
    <t>T8</t>
  </si>
  <si>
    <t>Jesper</t>
  </si>
  <si>
    <t>Jan Hegner Hansen</t>
  </si>
  <si>
    <t>Tour Championship</t>
  </si>
  <si>
    <t>Inngolf PGA Tour 2022 - Torsdag den 1/9 - 18 huller stableford - Sletten / Ådalen</t>
  </si>
  <si>
    <t>Dessert Championship</t>
  </si>
  <si>
    <t>Riverdale Championship</t>
  </si>
  <si>
    <t>Forrest Championship</t>
  </si>
  <si>
    <t>The InnGolf Final 2022 - Round I</t>
  </si>
  <si>
    <t>Inngolf PGA Tour 2022 - Lørdag den 15/10 - 9 huller stableford - Skoven</t>
  </si>
  <si>
    <t>The InnGolf Final 2022 - Round II</t>
  </si>
  <si>
    <t>Inngolf PGA Tour 2022 - Lørdag den 15/10 - 9 huller stableford - Sletten</t>
  </si>
  <si>
    <t>Inngolf PGA Tour 2022 - Lørdag den 15/10 - 9 huller stableford - Ådalen</t>
  </si>
  <si>
    <t>The InnGolf Final 2022 - Round III</t>
  </si>
  <si>
    <t>Putts omregnet til 18 huller</t>
  </si>
  <si>
    <t>T2</t>
  </si>
  <si>
    <t>Inngolf PGA Tour 2022 - Torsdag den 14/4 - 18 huller stableford -  Skoven / Sletten</t>
  </si>
  <si>
    <t>Inngolf PGA Tour 2022 - Torsdag den 15/9 - 18 huller stableford - Skoven / Sletten</t>
  </si>
  <si>
    <t>Inngolf PGA Tour 2022 - Torsdag den 25/8 - 18 huller slagspil - Skoven / Sletten (Tee 46)</t>
  </si>
  <si>
    <t>Inngolf PGA Tour 2022 - Torsdag den 14/7 - 18 huller slagspil - Skoven / Sletten</t>
  </si>
  <si>
    <t>Inngolf PGA Tour 2022 - Torsdag den 23/6 - 18 huller stableford - Skoven / Sletten</t>
  </si>
  <si>
    <t>Inngolf PGA Tour 2022 - Torsdag den 2/6 - 18 huller stableford - Skoven / Sletten</t>
  </si>
  <si>
    <t>Inngolf PGA Tour 2022 - Torsdag den 12/5 - 18 huller stableford - Skoven / Sletten (Tee 52)</t>
  </si>
  <si>
    <t>Inngolf PGA Tour 2022 - Torsdag den 21/4 - 18 huller stableford - Skoven / Sletten</t>
  </si>
  <si>
    <t>Inngolf PGA Tour 2022 - Torsdag den 31. marts - 17 huller stableford - Skoven / Sletten</t>
  </si>
  <si>
    <t>Inngolf PGA Tour 2022 - Søndag den 28. marts - 18 huller stableford -  Skoven / Sletten</t>
  </si>
  <si>
    <t>Inngolf PGA Tour 2022 - Torsdag den 21/7 - 18 huller stableford - Sletten / Ådalen</t>
  </si>
  <si>
    <t>Inngolf PGA Tour 2022 - Torsdag den 9/6 - 18 huller stableford - Sletten / Ådalen</t>
  </si>
  <si>
    <t>Inngolf PGA Tour 2022 - Torsdag den 7. april - 18 huller slagspil -  Sletten / Ådalen</t>
  </si>
  <si>
    <t>Inngolf PGA Tour 2022 - Torsdag den 29/9 - xx huller stableford - Ådalen / Skoven</t>
  </si>
  <si>
    <t>Inngolf PGA Tour 2022 - Torsdag den 28/7 - 18 huller slagspil - Ådalen / Skoven</t>
  </si>
  <si>
    <t>Inngolf PGA Tour 2022 - Torsdag den 16/6 - 18 huller slagspil - Ådalen / Skoven</t>
  </si>
  <si>
    <t>Inngolf PGA Tour 2022 - Torsdag den 5/5 - 18 huller stableford - Ådalen / Skoven</t>
  </si>
  <si>
    <t>Mexico Open</t>
  </si>
  <si>
    <t>Inngolf PGA Tour 2022 - Torsdag den 28/4 - 18 huller stableford - Sletten / Ådalen</t>
  </si>
  <si>
    <t>Inngolf PGA Tour 2022 - Torsdag den 19/5 - 18 huller slagspil - Sletten / Ådalen</t>
  </si>
  <si>
    <t>Inngolf PGA Tour 2022 - Torsdag den 26/5 - 18 huller stableford - Skoven / Sletten</t>
  </si>
  <si>
    <t>Inngolf PGA Tour 2022 - Torsdag den 30/6 - 18 huller stableford - Sletten / Ådalen</t>
  </si>
  <si>
    <t>Inngolf PGA Tour 2022 - Torsdag den 7/7 - 18 huller stableford - Ådalen / Skoven</t>
  </si>
  <si>
    <t>Inngolf PGA Tour 2022 - Torsdag den 11/8 - 18 huller holdspil - Sletten / Ådalen</t>
  </si>
  <si>
    <t>Inngolf PGA Tour 2022 - Torsdag den 18/8 - 18 huller stableford - Ådalen / Skoven</t>
  </si>
  <si>
    <t xml:space="preserve">Erik </t>
  </si>
  <si>
    <t xml:space="preserve">Claus </t>
  </si>
  <si>
    <t xml:space="preserve">Carsten </t>
  </si>
  <si>
    <t xml:space="preserve">Jakob </t>
  </si>
  <si>
    <t xml:space="preserve">Steen </t>
  </si>
  <si>
    <t xml:space="preserve">Morten </t>
  </si>
  <si>
    <t xml:space="preserve">Per </t>
  </si>
  <si>
    <t xml:space="preserve">Kim </t>
  </si>
  <si>
    <t xml:space="preserve">John </t>
  </si>
  <si>
    <t xml:space="preserve">Karsten </t>
  </si>
  <si>
    <t xml:space="preserve">Peder </t>
  </si>
  <si>
    <t xml:space="preserve">Kristian </t>
  </si>
  <si>
    <t xml:space="preserve">Bo </t>
  </si>
  <si>
    <t xml:space="preserve">René </t>
  </si>
  <si>
    <t xml:space="preserve">Jan  </t>
  </si>
  <si>
    <t xml:space="preserve">Jesper  </t>
  </si>
  <si>
    <t xml:space="preserve">Erik  </t>
  </si>
  <si>
    <t xml:space="preserve">Børge </t>
  </si>
  <si>
    <t>Per</t>
  </si>
  <si>
    <t>Jan</t>
  </si>
  <si>
    <t>Peder</t>
  </si>
  <si>
    <t>Børge</t>
  </si>
  <si>
    <t>Kristian</t>
  </si>
  <si>
    <t>Morten</t>
  </si>
  <si>
    <t>Karsten</t>
  </si>
  <si>
    <t>Erik</t>
  </si>
  <si>
    <t>Kim</t>
  </si>
  <si>
    <t>Jakob</t>
  </si>
  <si>
    <t>John</t>
  </si>
  <si>
    <t>Martin</t>
  </si>
  <si>
    <t>René</t>
  </si>
  <si>
    <t>Sletten 6</t>
  </si>
  <si>
    <t>Ådalen 8</t>
  </si>
  <si>
    <t>Sletten 9</t>
  </si>
  <si>
    <t>Erik M</t>
  </si>
  <si>
    <t>Carsten</t>
  </si>
  <si>
    <t>Steen</t>
  </si>
  <si>
    <t>Bo</t>
  </si>
  <si>
    <t>Jens</t>
  </si>
  <si>
    <t>T5</t>
  </si>
  <si>
    <t>T11</t>
  </si>
  <si>
    <t>T14</t>
  </si>
  <si>
    <t>Claus</t>
  </si>
  <si>
    <t xml:space="preserve">Jan </t>
  </si>
  <si>
    <t xml:space="preserve">Jesper </t>
  </si>
  <si>
    <t>T15</t>
  </si>
  <si>
    <t>T17</t>
  </si>
  <si>
    <t>Torben</t>
  </si>
  <si>
    <t>T19</t>
  </si>
  <si>
    <t>T3</t>
  </si>
  <si>
    <t>T7</t>
  </si>
  <si>
    <t>T13</t>
  </si>
  <si>
    <t>T18</t>
  </si>
  <si>
    <t>Anders</t>
  </si>
  <si>
    <t>Robin</t>
  </si>
  <si>
    <t>Skoven 8</t>
  </si>
  <si>
    <t>Ådalen 2</t>
  </si>
  <si>
    <t>Ådalen 4</t>
  </si>
  <si>
    <t>Erik MP</t>
  </si>
  <si>
    <t>Henning</t>
  </si>
  <si>
    <t>T16</t>
  </si>
  <si>
    <t>Sletten 4</t>
  </si>
  <si>
    <t>3 x TF</t>
  </si>
  <si>
    <t>Inngolf PGA Tour 2022 - Lørdag den 11/6 formiddag - 18 huller stableford - Horsens Golfklub</t>
  </si>
  <si>
    <t>Inngolf PGA Tour 2022 - Lørdag den 11/6 eftermiddag - 18 huller Texas Scrample - Horsens Golfklub</t>
  </si>
  <si>
    <t>LD</t>
  </si>
  <si>
    <t>2 TH</t>
  </si>
  <si>
    <t>Horsens</t>
  </si>
  <si>
    <t>Horsens 4</t>
  </si>
  <si>
    <t>Horsens 6</t>
  </si>
  <si>
    <t>Horsens 11</t>
  </si>
  <si>
    <t>Horsens 14</t>
  </si>
  <si>
    <t>T10</t>
  </si>
  <si>
    <t>Henning Brink</t>
  </si>
  <si>
    <t>UDGÅET</t>
  </si>
  <si>
    <t>41 p</t>
  </si>
  <si>
    <t>2xTF</t>
  </si>
  <si>
    <t>Erik Meincke Pedersen</t>
  </si>
  <si>
    <t>Jesper Nielsen</t>
  </si>
  <si>
    <t>Henning Nielsen</t>
  </si>
  <si>
    <t>Erik Pedersen</t>
  </si>
  <si>
    <t>Jan Hansen</t>
  </si>
  <si>
    <t>38 p</t>
  </si>
  <si>
    <t>67 slag</t>
  </si>
  <si>
    <t>42 p</t>
  </si>
  <si>
    <t>68 slag</t>
  </si>
  <si>
    <t>Inngolf PGA Tour 2022 - Torsdag den 4/8 - 18 huller stableford - Skoven / Sletten</t>
  </si>
  <si>
    <t>3xTH</t>
  </si>
  <si>
    <t>39</t>
  </si>
  <si>
    <t>38</t>
  </si>
  <si>
    <t>Henning B. Nielsen</t>
  </si>
  <si>
    <t>37</t>
  </si>
  <si>
    <t>John / Carsten L / Jesper</t>
  </si>
  <si>
    <t>95 p</t>
  </si>
  <si>
    <t>The Sydfyn Swing I</t>
  </si>
  <si>
    <t>The Sydfyn Swing II</t>
  </si>
  <si>
    <t>Inngolf PGA Tour 2022 - Lørdag den 27/8 - 18 huller stableford - Midtfyns GK</t>
  </si>
  <si>
    <t>Inngolf PGA Tour 2022 - Fredag den 26/8 - 18 huller stableford - Svendborg GK</t>
  </si>
  <si>
    <t>LD+TF</t>
  </si>
  <si>
    <t>3xTF</t>
  </si>
  <si>
    <t>Inngolf PGA Tour 2022 - Søndag den 28/8 - 18 huller Irish Rumble - Faaborg Golfklub</t>
  </si>
  <si>
    <t>Midtfyn</t>
  </si>
  <si>
    <t>Faaborg 3</t>
  </si>
  <si>
    <t>Faaborg 13</t>
  </si>
  <si>
    <t>Faaborg 6</t>
  </si>
  <si>
    <t>Svb. 6</t>
  </si>
  <si>
    <t>Svb. 8</t>
  </si>
  <si>
    <t>Svb. 10</t>
  </si>
  <si>
    <t>Svb. 15</t>
  </si>
  <si>
    <t>Svb. 17</t>
  </si>
  <si>
    <t>Midtfyn 17</t>
  </si>
  <si>
    <t>Midtfyn 2</t>
  </si>
  <si>
    <t>Midtfyn 4</t>
  </si>
  <si>
    <t>Midtfyn 15</t>
  </si>
  <si>
    <t>36</t>
  </si>
  <si>
    <t>35</t>
  </si>
  <si>
    <t>40</t>
  </si>
  <si>
    <t>The Sydfyn Swing III</t>
  </si>
  <si>
    <t>41</t>
  </si>
  <si>
    <t>Thomas Lund</t>
  </si>
  <si>
    <t>34</t>
  </si>
  <si>
    <t>46</t>
  </si>
  <si>
    <t>43</t>
  </si>
  <si>
    <t>Inngolf PGA Tour 2022 - Torsdag den 8/9 - 17 huller stableford - Ådalen / Skoven</t>
  </si>
  <si>
    <t>Jesper V. Nielsen</t>
  </si>
  <si>
    <t>42</t>
  </si>
  <si>
    <t>T1</t>
  </si>
  <si>
    <t>Putts er omregnet til 18 huller</t>
  </si>
  <si>
    <t>Inngolf PGA Tour 2022 - Torsdag den 22/9 - 16 huller slagspil - Sletten / Ådalen</t>
  </si>
  <si>
    <t>33</t>
  </si>
  <si>
    <t>44</t>
  </si>
  <si>
    <t>Inngolf PGA Tour 2022 - Torsdag den 6/10 - 13 huller stableford - Skoven / Sletten</t>
  </si>
  <si>
    <t>Putts omregnet efter 18 huller</t>
  </si>
  <si>
    <t>RTD</t>
  </si>
  <si>
    <t>Inngolf PGA Tour 2022 - Torsdag den 13/10 - 16 huller stableford - Sletten / Ådalen</t>
  </si>
  <si>
    <t>45</t>
  </si>
  <si>
    <t>Jesper N</t>
  </si>
  <si>
    <t>x</t>
  </si>
  <si>
    <t>48</t>
  </si>
  <si>
    <t>Finale</t>
  </si>
  <si>
    <t>Henning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</si>
</sst>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"/>
    <numFmt numFmtId="166" formatCode="dd\-mm"/>
  </numFmts>
  <fonts count="49">
    <font>
      <sz val="10"/>
      <name val="Arial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name val="Verdana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indexed="9"/>
      <name val="Arial"/>
      <family val="2"/>
    </font>
    <font>
      <b/>
      <sz val="22"/>
      <color indexed="62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sz val="11"/>
      <name val="VU Arial"/>
      <family val="2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sz val="13"/>
      <color rgb="FF000000"/>
      <name val="ArialMT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1"/>
      <color theme="0" tint="-0.499984740745262"/>
      <name val="VU Arial"/>
      <family val="2"/>
    </font>
    <font>
      <sz val="10"/>
      <color theme="0"/>
      <name val="Arial"/>
      <family val="2"/>
    </font>
    <font>
      <b/>
      <sz val="22"/>
      <color rgb="FF00800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i/>
      <sz val="12"/>
      <color theme="0"/>
      <name val="Arial"/>
      <family val="2"/>
    </font>
    <font>
      <i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00800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3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rgb="FF92D050"/>
        <bgColor indexed="41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4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textRotation="90"/>
      <protection locked="0"/>
    </xf>
    <xf numFmtId="49" fontId="4" fillId="0" borderId="0" xfId="0" applyNumberFormat="1" applyFont="1" applyAlignment="1">
      <alignment textRotation="90"/>
    </xf>
    <xf numFmtId="49" fontId="4" fillId="2" borderId="1" xfId="0" applyNumberFormat="1" applyFont="1" applyFill="1" applyBorder="1" applyAlignment="1" applyProtection="1">
      <alignment horizontal="center" textRotation="90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horizontal="center" textRotation="90"/>
      <protection locked="0"/>
    </xf>
    <xf numFmtId="49" fontId="12" fillId="2" borderId="2" xfId="0" applyNumberFormat="1" applyFont="1" applyFill="1" applyBorder="1" applyAlignment="1">
      <alignment horizontal="center" textRotation="90"/>
    </xf>
    <xf numFmtId="0" fontId="17" fillId="0" borderId="0" xfId="0" applyFont="1" applyProtection="1">
      <protection locked="0"/>
    </xf>
    <xf numFmtId="3" fontId="20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center" textRotation="90"/>
      <protection locked="0"/>
    </xf>
    <xf numFmtId="49" fontId="20" fillId="0" borderId="0" xfId="0" applyNumberFormat="1" applyFont="1" applyAlignment="1" applyProtection="1">
      <alignment textRotation="90"/>
      <protection locked="0"/>
    </xf>
    <xf numFmtId="1" fontId="0" fillId="0" borderId="1" xfId="0" applyNumberFormat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" fontId="4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" fontId="4" fillId="0" borderId="0" xfId="0" applyNumberFormat="1" applyFont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 textRotation="90"/>
      <protection locked="0"/>
    </xf>
    <xf numFmtId="49" fontId="4" fillId="0" borderId="0" xfId="0" applyNumberFormat="1" applyFont="1" applyAlignment="1" applyProtection="1">
      <alignment horizontal="center" textRotation="90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" fontId="4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9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15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 indent="2"/>
    </xf>
    <xf numFmtId="3" fontId="0" fillId="0" borderId="1" xfId="0" applyNumberFormat="1" applyBorder="1" applyAlignment="1">
      <alignment horizontal="righ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 wrapText="1" indent="1"/>
    </xf>
    <xf numFmtId="2" fontId="6" fillId="0" borderId="16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 indent="1"/>
    </xf>
    <xf numFmtId="1" fontId="0" fillId="0" borderId="17" xfId="0" applyNumberForma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4" fillId="0" borderId="18" xfId="0" applyNumberFormat="1" applyFont="1" applyBorder="1" applyAlignment="1" applyProtection="1">
      <alignment textRotation="90"/>
      <protection locked="0"/>
    </xf>
    <xf numFmtId="1" fontId="0" fillId="0" borderId="0" xfId="0" applyNumberFormat="1" applyAlignment="1">
      <alignment vertical="center"/>
    </xf>
    <xf numFmtId="1" fontId="4" fillId="0" borderId="0" xfId="0" applyNumberFormat="1" applyFont="1" applyAlignment="1">
      <alignment vertical="center"/>
    </xf>
    <xf numFmtId="1" fontId="0" fillId="0" borderId="0" xfId="0" applyNumberFormat="1"/>
    <xf numFmtId="165" fontId="0" fillId="2" borderId="2" xfId="0" applyNumberFormat="1" applyFill="1" applyBorder="1" applyAlignment="1">
      <alignment horizontal="center" vertical="center" textRotation="90"/>
    </xf>
    <xf numFmtId="49" fontId="0" fillId="2" borderId="1" xfId="0" applyNumberFormat="1" applyFill="1" applyBorder="1" applyAlignment="1">
      <alignment horizontal="center" vertical="center" textRotation="90"/>
    </xf>
    <xf numFmtId="2" fontId="6" fillId="0" borderId="0" xfId="0" applyNumberFormat="1" applyFont="1" applyAlignment="1" applyProtection="1">
      <alignment horizontal="left"/>
      <protection locked="0"/>
    </xf>
    <xf numFmtId="1" fontId="19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2" borderId="2" xfId="0" applyNumberFormat="1" applyFill="1" applyBorder="1" applyAlignment="1">
      <alignment horizontal="center" textRotation="90"/>
    </xf>
    <xf numFmtId="1" fontId="4" fillId="5" borderId="16" xfId="0" applyNumberFormat="1" applyFont="1" applyFill="1" applyBorder="1" applyAlignment="1">
      <alignment vertical="center" wrapText="1"/>
    </xf>
    <xf numFmtId="1" fontId="4" fillId="5" borderId="16" xfId="0" applyNumberFormat="1" applyFont="1" applyFill="1" applyBorder="1" applyAlignment="1">
      <alignment horizontal="left" vertical="center" wrapText="1"/>
    </xf>
    <xf numFmtId="1" fontId="4" fillId="5" borderId="16" xfId="0" applyNumberFormat="1" applyFont="1" applyFill="1" applyBorder="1" applyAlignment="1">
      <alignment horizontal="left" vertical="center"/>
    </xf>
    <xf numFmtId="1" fontId="4" fillId="5" borderId="1" xfId="0" applyNumberFormat="1" applyFont="1" applyFill="1" applyBorder="1" applyAlignment="1">
      <alignment vertical="center" wrapText="1"/>
    </xf>
    <xf numFmtId="1" fontId="4" fillId="5" borderId="1" xfId="0" applyNumberFormat="1" applyFont="1" applyFill="1" applyBorder="1" applyAlignment="1">
      <alignment horizontal="left" vertical="center" wrapText="1"/>
    </xf>
    <xf numFmtId="0" fontId="33" fillId="6" borderId="21" xfId="0" applyFont="1" applyFill="1" applyBorder="1" applyAlignment="1">
      <alignment horizontal="center"/>
    </xf>
    <xf numFmtId="16" fontId="33" fillId="6" borderId="22" xfId="0" applyNumberFormat="1" applyFont="1" applyFill="1" applyBorder="1" applyAlignment="1">
      <alignment horizontal="center"/>
    </xf>
    <xf numFmtId="20" fontId="30" fillId="0" borderId="21" xfId="0" applyNumberFormat="1" applyFont="1" applyBorder="1" applyAlignment="1">
      <alignment horizontal="center"/>
    </xf>
    <xf numFmtId="0" fontId="0" fillId="0" borderId="22" xfId="0" applyBorder="1"/>
    <xf numFmtId="0" fontId="30" fillId="0" borderId="21" xfId="0" applyFont="1" applyBorder="1" applyAlignment="1">
      <alignment horizontal="center"/>
    </xf>
    <xf numFmtId="20" fontId="30" fillId="7" borderId="21" xfId="0" applyNumberFormat="1" applyFont="1" applyFill="1" applyBorder="1" applyAlignment="1">
      <alignment horizontal="center"/>
    </xf>
    <xf numFmtId="0" fontId="0" fillId="7" borderId="22" xfId="0" applyFill="1" applyBorder="1"/>
    <xf numFmtId="0" fontId="30" fillId="7" borderId="21" xfId="0" applyFont="1" applyFill="1" applyBorder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6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6" fontId="4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1" fontId="0" fillId="0" borderId="16" xfId="0" quotePrefix="1" applyNumberForma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3" fontId="0" fillId="0" borderId="43" xfId="0" applyNumberForma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20" fontId="0" fillId="0" borderId="0" xfId="0" applyNumberFormat="1" applyAlignment="1">
      <alignment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/>
    </xf>
    <xf numFmtId="2" fontId="6" fillId="0" borderId="27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6" fillId="0" borderId="26" xfId="0" applyNumberFormat="1" applyFont="1" applyBorder="1" applyAlignment="1">
      <alignment horizontal="left" vertical="center" indent="1"/>
    </xf>
    <xf numFmtId="1" fontId="0" fillId="0" borderId="1" xfId="0" applyNumberFormat="1" applyBorder="1" applyAlignment="1">
      <alignment horizontal="left" vertical="center" indent="1"/>
    </xf>
    <xf numFmtId="1" fontId="0" fillId="0" borderId="31" xfId="0" applyNumberFormat="1" applyBorder="1" applyAlignment="1">
      <alignment horizontal="left" vertical="center" indent="1"/>
    </xf>
    <xf numFmtId="1" fontId="0" fillId="0" borderId="12" xfId="0" applyNumberForma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1" fillId="0" borderId="0" xfId="0" applyFont="1" applyProtection="1">
      <protection locked="0"/>
    </xf>
    <xf numFmtId="0" fontId="6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2" fillId="0" borderId="16" xfId="0" applyFont="1" applyBorder="1" applyAlignment="1">
      <alignment horizontal="left" vertical="center" wrapText="1" indent="1"/>
    </xf>
    <xf numFmtId="3" fontId="1" fillId="0" borderId="0" xfId="0" applyNumberFormat="1" applyFont="1" applyAlignment="1">
      <alignment horizontal="left"/>
    </xf>
    <xf numFmtId="3" fontId="4" fillId="0" borderId="0" xfId="0" applyNumberFormat="1" applyFont="1" applyProtection="1">
      <protection locked="0"/>
    </xf>
    <xf numFmtId="3" fontId="0" fillId="0" borderId="0" xfId="0" applyNumberFormat="1" applyAlignment="1">
      <alignment horizontal="right" vertical="center" wrapText="1"/>
    </xf>
    <xf numFmtId="2" fontId="28" fillId="0" borderId="1" xfId="0" applyNumberFormat="1" applyFont="1" applyBorder="1" applyAlignment="1" applyProtection="1">
      <alignment horizontal="center" vertical="center"/>
      <protection locked="0"/>
    </xf>
    <xf numFmtId="1" fontId="28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1" fontId="28" fillId="0" borderId="1" xfId="0" quotePrefix="1" applyNumberFormat="1" applyFont="1" applyBorder="1" applyAlignment="1">
      <alignment horizontal="center" vertical="center" wrapText="1"/>
    </xf>
    <xf numFmtId="3" fontId="28" fillId="0" borderId="1" xfId="0" quotePrefix="1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1" fontId="4" fillId="2" borderId="2" xfId="0" applyNumberFormat="1" applyFont="1" applyFill="1" applyBorder="1" applyAlignment="1" applyProtection="1">
      <alignment horizontal="center" textRotation="90"/>
      <protection locked="0"/>
    </xf>
    <xf numFmtId="16" fontId="4" fillId="2" borderId="2" xfId="0" applyNumberFormat="1" applyFont="1" applyFill="1" applyBorder="1" applyAlignment="1" applyProtection="1">
      <alignment horizontal="center" textRotation="90"/>
      <protection locked="0"/>
    </xf>
    <xf numFmtId="1" fontId="4" fillId="5" borderId="1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indent="1"/>
    </xf>
    <xf numFmtId="2" fontId="28" fillId="0" borderId="16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 indent="1"/>
    </xf>
    <xf numFmtId="2" fontId="28" fillId="0" borderId="19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indent="1"/>
    </xf>
    <xf numFmtId="2" fontId="6" fillId="0" borderId="46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2" fontId="28" fillId="0" borderId="47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 indent="1"/>
    </xf>
    <xf numFmtId="2" fontId="28" fillId="0" borderId="4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35" fillId="0" borderId="0" xfId="0" applyFont="1"/>
    <xf numFmtId="164" fontId="2" fillId="0" borderId="16" xfId="0" applyNumberFormat="1" applyFont="1" applyBorder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textRotation="90"/>
      <protection locked="0"/>
    </xf>
    <xf numFmtId="165" fontId="0" fillId="2" borderId="10" xfId="0" applyNumberFormat="1" applyFill="1" applyBorder="1" applyAlignment="1">
      <alignment horizontal="center" vertical="center" textRotation="90"/>
    </xf>
    <xf numFmtId="165" fontId="0" fillId="2" borderId="16" xfId="0" applyNumberFormat="1" applyFill="1" applyBorder="1" applyAlignment="1">
      <alignment horizontal="center" vertical="center" textRotation="90"/>
    </xf>
    <xf numFmtId="3" fontId="0" fillId="0" borderId="2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1" fontId="4" fillId="5" borderId="1" xfId="0" applyNumberFormat="1" applyFont="1" applyFill="1" applyBorder="1" applyAlignment="1" applyProtection="1">
      <alignment vertical="center"/>
      <protection locked="0"/>
    </xf>
    <xf numFmtId="1" fontId="4" fillId="5" borderId="16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center"/>
      <protection locked="0"/>
    </xf>
    <xf numFmtId="3" fontId="31" fillId="0" borderId="0" xfId="0" applyNumberFormat="1" applyFont="1" applyAlignment="1" applyProtection="1">
      <alignment horizontal="center" vertical="center"/>
      <protection locked="0"/>
    </xf>
    <xf numFmtId="3" fontId="36" fillId="0" borderId="1" xfId="0" quotePrefix="1" applyNumberFormat="1" applyFont="1" applyBorder="1" applyAlignment="1">
      <alignment horizontal="center" vertical="center" wrapText="1"/>
    </xf>
    <xf numFmtId="1" fontId="36" fillId="0" borderId="1" xfId="0" quotePrefix="1" applyNumberFormat="1" applyFont="1" applyBorder="1" applyAlignment="1">
      <alignment horizontal="center" vertical="center" wrapText="1"/>
    </xf>
    <xf numFmtId="2" fontId="34" fillId="0" borderId="0" xfId="0" applyNumberFormat="1" applyFont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textRotation="90"/>
      <protection locked="0"/>
    </xf>
    <xf numFmtId="3" fontId="28" fillId="0" borderId="1" xfId="0" applyNumberFormat="1" applyFont="1" applyBorder="1" applyAlignment="1">
      <alignment horizontal="right" vertical="center" wrapText="1"/>
    </xf>
    <xf numFmtId="10" fontId="37" fillId="0" borderId="16" xfId="0" applyNumberFormat="1" applyFont="1" applyBorder="1" applyAlignment="1">
      <alignment horizontal="center" vertical="center"/>
    </xf>
    <xf numFmtId="9" fontId="37" fillId="0" borderId="16" xfId="0" applyNumberFormat="1" applyFont="1" applyBorder="1" applyAlignment="1">
      <alignment horizontal="center" vertical="center"/>
    </xf>
    <xf numFmtId="0" fontId="37" fillId="0" borderId="0" xfId="0" applyFont="1"/>
    <xf numFmtId="0" fontId="37" fillId="0" borderId="41" xfId="0" applyFont="1" applyBorder="1"/>
    <xf numFmtId="0" fontId="37" fillId="0" borderId="42" xfId="0" applyFont="1" applyBorder="1"/>
    <xf numFmtId="1" fontId="39" fillId="0" borderId="6" xfId="0" applyNumberFormat="1" applyFont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3" fontId="37" fillId="0" borderId="5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" fontId="39" fillId="0" borderId="8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1" fontId="39" fillId="0" borderId="50" xfId="0" applyNumberFormat="1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0" fontId="39" fillId="0" borderId="40" xfId="0" applyFont="1" applyBorder="1" applyAlignment="1">
      <alignment horizontal="left" vertical="center"/>
    </xf>
    <xf numFmtId="3" fontId="39" fillId="0" borderId="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 indent="1"/>
    </xf>
    <xf numFmtId="164" fontId="38" fillId="0" borderId="0" xfId="0" applyNumberFormat="1" applyFont="1" applyAlignment="1">
      <alignment horizontal="center" vertical="center" wrapText="1"/>
    </xf>
    <xf numFmtId="1" fontId="3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3" fontId="37" fillId="0" borderId="20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1" fontId="19" fillId="3" borderId="9" xfId="0" applyNumberFormat="1" applyFont="1" applyFill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1" fontId="41" fillId="3" borderId="6" xfId="0" applyNumberFormat="1" applyFont="1" applyFill="1" applyBorder="1" applyAlignment="1">
      <alignment horizontal="center" vertical="center"/>
    </xf>
    <xf numFmtId="1" fontId="41" fillId="3" borderId="9" xfId="0" applyNumberFormat="1" applyFont="1" applyFill="1" applyBorder="1" applyAlignment="1">
      <alignment horizontal="center" vertical="center"/>
    </xf>
    <xf numFmtId="1" fontId="41" fillId="3" borderId="10" xfId="0" applyNumberFormat="1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Continuous" vertical="center"/>
    </xf>
    <xf numFmtId="1" fontId="2" fillId="0" borderId="1" xfId="0" applyNumberFormat="1" applyFont="1" applyBorder="1" applyAlignment="1">
      <alignment horizontal="centerContinuous" vertical="center"/>
    </xf>
    <xf numFmtId="2" fontId="2" fillId="0" borderId="1" xfId="0" applyNumberFormat="1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8" fillId="0" borderId="0" xfId="0" applyFont="1"/>
    <xf numFmtId="0" fontId="44" fillId="0" borderId="0" xfId="0" applyFont="1" applyAlignment="1">
      <alignment horizontal="center" vertical="center"/>
    </xf>
    <xf numFmtId="0" fontId="31" fillId="0" borderId="0" xfId="0" applyFont="1"/>
    <xf numFmtId="0" fontId="46" fillId="0" borderId="16" xfId="0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3" fontId="16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7" fillId="9" borderId="16" xfId="0" applyFont="1" applyFill="1" applyBorder="1" applyAlignment="1">
      <alignment vertical="center"/>
    </xf>
    <xf numFmtId="0" fontId="44" fillId="10" borderId="16" xfId="0" applyFont="1" applyFill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8" fillId="10" borderId="16" xfId="0" applyFont="1" applyFill="1" applyBorder="1" applyAlignment="1">
      <alignment vertical="center"/>
    </xf>
    <xf numFmtId="166" fontId="16" fillId="0" borderId="0" xfId="0" applyNumberFormat="1" applyFont="1" applyAlignment="1">
      <alignment horizontal="center" vertical="center"/>
    </xf>
    <xf numFmtId="20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6" xfId="0" applyFont="1" applyBorder="1" applyAlignment="1">
      <alignment vertical="center"/>
    </xf>
    <xf numFmtId="16" fontId="16" fillId="0" borderId="16" xfId="0" applyNumberFormat="1" applyFont="1" applyBorder="1" applyAlignment="1">
      <alignment horizontal="center" vertical="center"/>
    </xf>
    <xf numFmtId="0" fontId="28" fillId="0" borderId="22" xfId="0" applyFont="1" applyBorder="1"/>
    <xf numFmtId="0" fontId="28" fillId="7" borderId="22" xfId="0" applyFont="1" applyFill="1" applyBorder="1"/>
    <xf numFmtId="3" fontId="6" fillId="0" borderId="45" xfId="0" applyNumberFormat="1" applyFont="1" applyBorder="1" applyAlignment="1">
      <alignment horizontal="left" vertical="center" wrapText="1" indent="1"/>
    </xf>
    <xf numFmtId="3" fontId="28" fillId="0" borderId="16" xfId="0" applyNumberFormat="1" applyFont="1" applyBorder="1" applyAlignment="1">
      <alignment horizontal="left" vertical="center" wrapText="1" indent="1"/>
    </xf>
    <xf numFmtId="3" fontId="28" fillId="0" borderId="47" xfId="0" applyNumberFormat="1" applyFont="1" applyBorder="1" applyAlignment="1">
      <alignment vertical="center" wrapText="1"/>
    </xf>
    <xf numFmtId="3" fontId="28" fillId="0" borderId="24" xfId="0" applyNumberFormat="1" applyFont="1" applyBorder="1" applyAlignment="1">
      <alignment horizontal="left" vertical="center" wrapText="1" indent="1"/>
    </xf>
    <xf numFmtId="3" fontId="28" fillId="0" borderId="48" xfId="0" applyNumberFormat="1" applyFont="1" applyBorder="1" applyAlignment="1">
      <alignment vertical="center" wrapText="1"/>
    </xf>
    <xf numFmtId="3" fontId="28" fillId="0" borderId="19" xfId="0" applyNumberFormat="1" applyFont="1" applyBorder="1" applyAlignment="1">
      <alignment horizontal="left" vertical="center" wrapText="1" indent="1"/>
    </xf>
    <xf numFmtId="3" fontId="28" fillId="0" borderId="19" xfId="0" applyNumberFormat="1" applyFont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1" fontId="28" fillId="0" borderId="47" xfId="0" applyNumberFormat="1" applyFont="1" applyBorder="1" applyAlignment="1">
      <alignment horizontal="center" vertical="center"/>
    </xf>
    <xf numFmtId="1" fontId="28" fillId="0" borderId="48" xfId="0" applyNumberFormat="1" applyFont="1" applyBorder="1" applyAlignment="1">
      <alignment horizontal="center" vertical="center"/>
    </xf>
    <xf numFmtId="1" fontId="28" fillId="0" borderId="19" xfId="0" applyNumberFormat="1" applyFont="1" applyBorder="1" applyAlignment="1">
      <alignment horizontal="center" vertical="center"/>
    </xf>
    <xf numFmtId="1" fontId="4" fillId="5" borderId="33" xfId="0" applyNumberFormat="1" applyFont="1" applyFill="1" applyBorder="1" applyAlignment="1">
      <alignment vertical="center" wrapText="1"/>
    </xf>
    <xf numFmtId="1" fontId="28" fillId="0" borderId="46" xfId="0" applyNumberFormat="1" applyFont="1" applyBorder="1" applyAlignment="1">
      <alignment horizontal="center" vertical="center"/>
    </xf>
    <xf numFmtId="3" fontId="28" fillId="0" borderId="46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4" fillId="0" borderId="0" xfId="0" applyFont="1"/>
    <xf numFmtId="0" fontId="4" fillId="0" borderId="18" xfId="0" applyFont="1" applyBorder="1"/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6" fontId="4" fillId="0" borderId="24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6" fontId="4" fillId="0" borderId="1" xfId="0" applyNumberFormat="1" applyFont="1" applyBorder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 wrapText="1"/>
    </xf>
    <xf numFmtId="1" fontId="28" fillId="0" borderId="16" xfId="0" quotePrefix="1" applyNumberFormat="1" applyFont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 applyProtection="1">
      <alignment horizontal="center" vertical="center"/>
      <protection locked="0"/>
    </xf>
    <xf numFmtId="1" fontId="28" fillId="13" borderId="16" xfId="0" quotePrefix="1" applyNumberFormat="1" applyFont="1" applyFill="1" applyBorder="1" applyAlignment="1">
      <alignment horizontal="center" vertical="center" wrapText="1"/>
    </xf>
    <xf numFmtId="1" fontId="36" fillId="0" borderId="16" xfId="0" quotePrefix="1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indent="1"/>
    </xf>
    <xf numFmtId="2" fontId="28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6" fontId="1" fillId="13" borderId="0" xfId="0" applyNumberFormat="1" applyFont="1" applyFill="1" applyAlignment="1">
      <alignment horizontal="center"/>
    </xf>
    <xf numFmtId="3" fontId="1" fillId="13" borderId="0" xfId="0" applyNumberFormat="1" applyFont="1" applyFill="1" applyAlignment="1">
      <alignment horizontal="center"/>
    </xf>
    <xf numFmtId="3" fontId="1" fillId="13" borderId="0" xfId="0" applyNumberFormat="1" applyFont="1" applyFill="1" applyAlignment="1">
      <alignment horizontal="left"/>
    </xf>
    <xf numFmtId="2" fontId="1" fillId="13" borderId="0" xfId="0" applyNumberFormat="1" applyFont="1" applyFill="1" applyAlignment="1">
      <alignment horizontal="center"/>
    </xf>
    <xf numFmtId="1" fontId="4" fillId="5" borderId="35" xfId="0" applyNumberFormat="1" applyFont="1" applyFill="1" applyBorder="1" applyAlignment="1">
      <alignment horizontal="left" vertical="center" wrapText="1"/>
    </xf>
    <xf numFmtId="1" fontId="4" fillId="5" borderId="34" xfId="0" applyNumberFormat="1" applyFont="1" applyFill="1" applyBorder="1" applyAlignment="1" applyProtection="1">
      <alignment horizontal="left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4" fillId="0" borderId="19" xfId="0" applyNumberFormat="1" applyFont="1" applyBorder="1" applyAlignment="1" applyProtection="1">
      <alignment vertical="center"/>
      <protection locked="0"/>
    </xf>
    <xf numFmtId="2" fontId="2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indent="1"/>
    </xf>
    <xf numFmtId="0" fontId="2" fillId="0" borderId="59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 indent="1"/>
    </xf>
    <xf numFmtId="0" fontId="36" fillId="0" borderId="16" xfId="0" quotePrefix="1" applyFont="1" applyBorder="1" applyAlignment="1" applyProtection="1">
      <alignment horizontal="center" vertical="center"/>
      <protection locked="0"/>
    </xf>
    <xf numFmtId="16" fontId="28" fillId="0" borderId="1" xfId="0" applyNumberFormat="1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37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5" fillId="8" borderId="40" xfId="0" applyFont="1" applyFill="1" applyBorder="1" applyAlignment="1">
      <alignment horizontal="center" vertical="center"/>
    </xf>
    <xf numFmtId="0" fontId="45" fillId="8" borderId="41" xfId="0" applyFont="1" applyFill="1" applyBorder="1" applyAlignment="1">
      <alignment horizontal="center" vertical="center"/>
    </xf>
    <xf numFmtId="0" fontId="45" fillId="8" borderId="42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5" fillId="8" borderId="16" xfId="0" applyFont="1" applyFill="1" applyBorder="1" applyAlignment="1">
      <alignment horizontal="center" vertical="center"/>
    </xf>
    <xf numFmtId="16" fontId="45" fillId="8" borderId="16" xfId="0" applyNumberFormat="1" applyFont="1" applyFill="1" applyBorder="1" applyAlignment="1">
      <alignment horizontal="center" vertical="center"/>
    </xf>
    <xf numFmtId="166" fontId="16" fillId="0" borderId="44" xfId="0" applyNumberFormat="1" applyFont="1" applyBorder="1" applyAlignment="1">
      <alignment horizontal="center" vertical="center"/>
    </xf>
    <xf numFmtId="166" fontId="16" fillId="0" borderId="22" xfId="0" applyNumberFormat="1" applyFont="1" applyBorder="1" applyAlignment="1">
      <alignment horizontal="center" vertical="center"/>
    </xf>
    <xf numFmtId="166" fontId="16" fillId="0" borderId="19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64" fontId="7" fillId="0" borderId="55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18</xdr:row>
      <xdr:rowOff>159092</xdr:rowOff>
    </xdr:from>
    <xdr:to>
      <xdr:col>15</xdr:col>
      <xdr:colOff>673100</xdr:colOff>
      <xdr:row>27</xdr:row>
      <xdr:rowOff>96057</xdr:rowOff>
    </xdr:to>
    <xdr:pic>
      <xdr:nvPicPr>
        <xdr:cNvPr id="1926" name="Picture 1">
          <a:extLst>
            <a:ext uri="{FF2B5EF4-FFF2-40B4-BE49-F238E27FC236}">
              <a16:creationId xmlns:a16="http://schemas.microsoft.com/office/drawing/2014/main" id="{CD482AF5-A6BC-D945-82CB-B30EB42E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44000" y="4604092"/>
          <a:ext cx="2070100" cy="199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69FA60B-D865-044D-9A34-B6D5E954063F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FA293C-ADC4-0042-88E9-48DE38F7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DC98162B-D77F-9D4E-8C50-5DED5CCC2B53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72A7E4B-0AC0-074D-8CC0-62FBD915B4CD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FB4985-A133-3F43-930F-FBD7D5FC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AC942D4-FD00-D149-8FB0-912EBCA31FED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9A4A1E-4EB5-B749-9C4E-7702B54A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0FAC5D5-6412-7C45-9834-302FAF58B07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9356FD8-7E77-724B-8AD5-3BA60AC80A4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6564AC2-4268-1741-8893-F7BD7EF420B9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2FBEE7-745B-5943-8602-177298C7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4087C4E-5231-6641-B39A-404998BEEE7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5E27E33D-A4AB-984A-97F1-DDED4873DE4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D283B6E-BE6A-2940-B932-27A60FCE7DB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B106BD-1720-E743-8F50-6FDC896E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96D01FA-DC55-884A-BBB6-14DFA02C62D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6B87AE3-5F3A-084D-9745-657501C85B3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0C88C12-3D77-A749-8F9D-EAC4581C56A1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E81E8D-BF74-5840-841C-D86DC7AC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B5B23BF-9064-6C4C-8369-FFEC51A9313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0B98733-3D4D-284E-B302-D6D68704E70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240E279-653E-0A44-8E3D-5ABEC87B421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3B4376-BEB5-7F4A-9D27-CD2998B7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C16D1A3B-8A76-254D-AB02-59B9536FC346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663550E-8CDC-5B44-98E4-9BABF404933D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E2BAD698-9156-3347-A4C8-81CEAEF3BC8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4CD6EA16-BBF3-9549-B58C-7BE2BA6197C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D02B6AD-FC72-2B43-905C-43C4D6E44E4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76B5174B-18A7-9841-9553-3CA3D79C0F0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3F1D382-308B-6B43-BF99-F1018544AAF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60C08B-29CE-884A-BB32-0390A13F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AA3D384-9462-3146-A9EE-CA734D747792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C18C196-92DA-A04E-9684-395749A0E54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AA79038A-629E-C34B-982A-8C47CCB7E41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11674E28-0DD9-B743-9EB1-78177668AAB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D0F418D0-AFAF-BD4E-9213-6E9BE613F61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8FADC34B-44B2-BD4C-853E-354D364B3FA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D578A4D-6ECE-7B45-8218-B04B9846362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16EB0F-DB7D-6749-B4EB-09DE5914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DCC4CA62-2ABC-4747-81AB-B5DAD9CBC996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54FF078E-42B8-5C46-B75B-A989AFF875F9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842016E2-C5C1-F440-A096-183E1D22FB6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ECA55393-44AA-954F-B17D-7932C0CCEA3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73A1CB71-94EB-234D-AE44-6DE14E270ED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F210F2BA-E9D0-F548-B553-AD94046C338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38626B2-6326-E848-9510-CFFDE0E76C4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1D6BFC-920D-5042-B756-8C6F1CA6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1A5DEDB6-C8D9-444F-B774-5B0F65975D69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3C0525C-A6AC-FE4B-BA09-3DCA5ABCB8A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101600</xdr:rowOff>
    </xdr:from>
    <xdr:to>
      <xdr:col>1</xdr:col>
      <xdr:colOff>1219200</xdr:colOff>
      <xdr:row>1</xdr:row>
      <xdr:rowOff>609600</xdr:rowOff>
    </xdr:to>
    <xdr:pic>
      <xdr:nvPicPr>
        <xdr:cNvPr id="2990" name="Picture 1">
          <a:extLst>
            <a:ext uri="{FF2B5EF4-FFF2-40B4-BE49-F238E27FC236}">
              <a16:creationId xmlns:a16="http://schemas.microsoft.com/office/drawing/2014/main" id="{021F399B-74F4-F14C-A32D-CFDE9F42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4064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BE229B6-82A5-7441-B8DB-4106072E4C96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C7845C-9419-A546-94A7-70686016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F1865F2-F514-E547-B245-4507A3F3EB6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AB4C3EB-1F01-BA44-B874-A7F56481976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BA89F63-529E-FC4A-9757-6469A46BA362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BE3673-DCF4-FF42-AA01-2D2428C9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534A45C-7996-2F45-9AE2-3A183719A45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71EEC2B5-591E-8F43-9258-0D9C8C07DD61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58D2662F-0F1E-A945-91B2-CD877C1B8548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1DD82E6D-E5BA-2E40-835B-10D2DA799B4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AAA479E1-A2C8-1546-9EE9-B5F4BC69E42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920E6AF9-47B6-F044-967F-74C5DA84FF7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5C7C320-862A-BD49-B17B-A2C8B5D0518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369634-07FB-A14D-9A8C-146F8327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BC91732-91E7-4247-994A-FB2C54F4433D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E207A4B-38D1-794E-8346-4CEE098D3F21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BAEA717-765C-C945-90FA-ABB40567D023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87ACDA-06D7-034F-9312-15EE2B1C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C4D879F-F4EB-414A-B0D7-0DD24B1CB24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20CEFA0-4A32-8441-99D6-0AF955DAC0B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3150FC4-BBC7-4849-9004-1E2D7D7F07F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D6E5CBEF-8BDE-DD45-8615-4F6014EA2F3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C21468D4-0326-5B4E-9068-B4B63E2B4EF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58BE0F31-9E6C-A94C-9DF9-C84A456F9B7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8E4B110-C16A-164E-A37D-7CBD1251E3C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B966B4-502A-B046-B082-E6467E54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07F51FF-0CBC-D048-931D-C186DB41A8CE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F7DB523-EA1A-C84E-A84B-259D75830DA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1A10B1F5-3A51-E54C-9D00-5E12475EA05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E4E651F7-9456-CA44-9845-1A837A58ECC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BA6F8163-CED0-1D48-8D68-2113192C76A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1911B114-232D-FF40-A1DE-F18EAEF04B0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AD0C434-8C26-4D41-B05E-8C155666ABDF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94F363-FF5E-E446-8BC4-6969EB24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6397E89-5612-0944-B1FB-731E0A15701E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47D9687-7AC1-B743-B63C-1462DA62228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7FC03D1A-3058-DA48-9653-57633E6B47B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EE44831-89BB-3F4B-BE5E-5DC46AE4736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86AA7DCA-5A95-5B4F-8F98-8DB4E8AB369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3A34E1D8-0770-6644-9F5A-0C23858D888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D512C33B-B162-6947-9892-2038E1CB50B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AD2657C2-E522-C842-B649-5E148ABF3B4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EA29ABED-1D88-0D4C-B20A-5CE4B79F06C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ABA7660D-E9D0-844F-A09F-4B7EDBABEFE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24D787F7-7BAE-7E46-A44E-B949184D98A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40F152E-11F2-D841-B7F6-DE9A5BD6EDB6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3716BA-B9F8-C34B-81F7-48EF6650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DF7FCAE-B479-1347-BE28-23F5835E2A9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0AA2DBD-92E0-7D4C-9872-F37D07C393CF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A9E1677-2CD0-FB40-880B-9533F8073BCE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CCCB27-5AEB-8E44-B7A1-50283901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6BB9E33-DD82-104E-898A-656317C8C09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9F54FA8-1AEB-5F40-BB02-025940157E8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5ABEC85-1E62-1745-9E82-B716D915F4D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A46F283-F9FE-8B42-A792-AA11E378F4B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62045F08-9695-3D46-A7FE-931394DCC43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8A4AE9D7-91D1-2C41-AEA1-7F8F013DD65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2EEB3CE-FA8E-644F-AF5A-6EB87C66A29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827BA2-3FA1-644A-9E7F-7DFFB5A5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57453E3-B601-BF45-A6A9-3A9165022AD8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133B906-635E-9D49-99FC-86990409C9C6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529F8D02-6E06-8D46-8C4F-C3E90270EEF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AB55F534-77E3-824E-8796-458D800BFEF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702F8209-3DD0-D74E-B72E-759E8ECA16B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3A9A6DB-BB9D-C94F-96F1-AAA98727B74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AE39CDA-B933-D941-8E35-767C02B71A3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4511D0-E1EC-6242-8CF8-6A3F7C23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885CBA0D-4856-2847-B539-697DEBA317EF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B463520-553A-9C4C-AC03-3D1811B7F3E2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B63C358B-C190-D840-8EB0-ED2FF0C4388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2FD18D2A-8003-1C4B-BF40-D67FAAB06C8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5C1AE3DD-6FE2-A943-A7ED-DAF9BE7ADC3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287F3846-97A4-7349-867D-80B846AC078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5EEE2ABB-9639-F44C-A289-862A2771A3E8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C7644A1E-98EC-6A48-BA4F-D3DE4E7DCE2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2B74A92A-398B-8F41-9993-22F3A11BBA8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C069894F-D0EE-E64F-A909-1C6E66841FC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DD640243-CD0C-3340-BD78-39DDC0E7D26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</xdr:row>
      <xdr:rowOff>152400</xdr:rowOff>
    </xdr:from>
    <xdr:to>
      <xdr:col>1</xdr:col>
      <xdr:colOff>1181100</xdr:colOff>
      <xdr:row>1</xdr:row>
      <xdr:rowOff>660400</xdr:rowOff>
    </xdr:to>
    <xdr:pic>
      <xdr:nvPicPr>
        <xdr:cNvPr id="4018" name="Picture 1">
          <a:extLst>
            <a:ext uri="{FF2B5EF4-FFF2-40B4-BE49-F238E27FC236}">
              <a16:creationId xmlns:a16="http://schemas.microsoft.com/office/drawing/2014/main" id="{B4D247A1-CC1D-F449-9DBD-92D4B50A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457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3AF7F6D-85B3-0B49-BE15-DEB7B261ADD9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709E70-B0BF-124F-8A7D-02F37250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1C3FBCCD-541E-BF4C-9043-96F58314460D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3ECC9E16-1B98-894A-9CBE-4C6B24A19F5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9068746A-1A39-5F45-B724-E7C523682A4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8F868C3-99A1-E24F-96FB-36E26C6C7B6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553EE7DA-13DE-F944-87E5-F06B0D32E6A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158CC69-8A7B-A84C-8859-734444AAF701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09FC6F-0ED1-0949-B82A-C4459AD1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576BEB81-6632-154F-B42E-D8202E5AEB3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A67D634-39B3-1D47-B60F-3D45FA69693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78354C43-15E7-A14B-B304-79A77D82820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50F00AB-2EB7-824E-AB17-EDC8C65C0BB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344DDD03-32A5-C049-AA6F-37C97460B32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6FE49545-2AEC-0644-9982-92EDC23093A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8A3E629-1D62-0147-A826-F24B0A1C6A8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0FDBA1-92DC-5A4A-8E23-06A50553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D9E4CF7B-8B92-9446-8A33-94D79A54E07D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EA69910-AAA7-F440-A300-BB4EF5B01DB1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9A5EAD-C0A5-8543-B000-1915A43EBB2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8F0DFFB-CE4C-7B4A-A702-71F87BC6ED6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BC4F7C30-5836-D141-9681-9143500D072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CE086C2-F9CC-BB48-A833-3C5B9AC8032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E7996FF-7533-3D48-9359-681EB052AA06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84FAEF-76FA-1C41-8FDA-8A870B80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127ADAB9-69F4-D641-9AC9-4C4E197106C1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6C90A23-EDAF-F04E-98BC-6CAA313DEC2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33627C5-71BB-2841-B9BF-5C58772CBA3E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C07C72-BA6D-124B-9E22-FF33B25B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82E1B252-1650-2E43-B501-4C6B8B7CE7C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5288E2E-32E7-DC45-80A0-F29E9486965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1741E560-6CA0-3D40-A0F3-813FB722F1D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17DC895D-92EF-D942-9978-9716372E5E0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58F048CB-60D7-AE43-928E-BCFDF35269D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5F1A264D-42CC-9E4C-BD3C-7DA3E1507DA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B38E501-4337-284C-8150-B46F5F4B5EB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812EF0-3AAD-484D-B8B6-7A17B670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96C836BC-535C-CB40-AFD7-D66DE30642B2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42E636F-790D-4246-B9A6-FE1DE5A01B4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A49033F6-8F29-AB48-86F1-096B8901F41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556B3FA9-ADAC-A541-AF93-841B2059E05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2A3F2AC6-D855-D545-AC30-47B967542C7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83279491-7F2A-E44C-936A-48CB951400C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4F232B52-B93E-234C-A9DB-47CD809EB28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6D2EDE40-4904-1A45-A4BF-2FA47F46F3F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D0482E66-D7D4-424E-8E39-406681ED38C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7ED41AD6-B82B-C74A-80BB-12C04DF9A93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15055F9A-4C6F-1D48-8D25-4F73132B62D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E9CD64F-94EF-EA44-A419-B2F2CD5558F6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14CB9D-F432-A544-AB01-9BE6F083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12B9A491-5DA3-8643-A86C-1D55B0DA5EB6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E266FFA-E247-6A4F-BD19-E8DBDBB02387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6C29AC7-7076-4946-B7C0-7FC4A74E3C2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D920B01E-AADD-6B4B-843C-DFA05B02094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BC1C41D6-E982-1244-9980-110E2BCDCA7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264B23BA-EED4-034E-91CF-A1DF6D5882F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CEBAB1A-B5F2-474D-BAB9-57FA2363427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5B0C75-1702-D74F-BF22-D3F5D8A2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B8832A76-48E0-644C-A0CF-A2AD50266B09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5E73886-C6EE-3543-9252-F76CA8263FF2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859E2DD-5A46-BE4F-AAA7-88ECAAC1458D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99BF0D-9394-4C43-ACE4-86557F13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EE4A643-A6D8-494C-818C-F22845C70EA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82B9DFE-3593-DC43-A674-1FF877923DE5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1B16D72-9E9E-2343-82EF-391E55314C8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30DB313-E8D8-0B44-93DC-AADB37923DF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D0DBDAD-EE4D-9E43-9453-B74B6C13800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A36AC440-6A63-114E-AB68-CBC177DAACD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819EC54-5E4A-8F4E-8AFD-7E9777B1F77F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5687A4-E1F2-F14C-9182-9C174E23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53223A5F-C164-6D43-8017-2B01FF27EDB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3EE65825-5E74-F54B-B0A0-9AB1A853C6D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1948" name="Picture 1">
          <a:extLst>
            <a:ext uri="{FF2B5EF4-FFF2-40B4-BE49-F238E27FC236}">
              <a16:creationId xmlns:a16="http://schemas.microsoft.com/office/drawing/2014/main" id="{25735E9E-77A2-9049-A280-5A083873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1949" name="Picture 1">
          <a:extLst>
            <a:ext uri="{FF2B5EF4-FFF2-40B4-BE49-F238E27FC236}">
              <a16:creationId xmlns:a16="http://schemas.microsoft.com/office/drawing/2014/main" id="{2195D983-E1BC-524A-B90E-CF3EAFF5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772993B-FB91-B143-8C55-57A86AA5A481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5395FF-BDA2-AC4B-85F2-52253DE9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C1C16F50-C507-984E-9265-8CAEFC2C237E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6C1F72A-155F-6647-8A38-19DA04B77EC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8E21EADF-C217-C143-B68E-7702782F013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7BDB57F6-F09B-2E48-ADBC-06C95EB679A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AFF0518E-AA16-8E41-A8EB-7140E4F2FEF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BE42E1D4-7DE4-D14F-AC29-C180F655534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7440299-8789-274C-9D17-3ADB04967B5D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E64F17-2EF3-9C49-AD41-8E8BE73B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B4B0F0D-C57A-314E-9A67-73EC70CEA2C9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7AC7B88-3644-FD42-A037-F723EE857E0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6566" name="AutoShape 1">
          <a:extLst>
            <a:ext uri="{FF2B5EF4-FFF2-40B4-BE49-F238E27FC236}">
              <a16:creationId xmlns:a16="http://schemas.microsoft.com/office/drawing/2014/main" id="{605296B9-6435-2342-AE85-CE927BD7A1C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224422" name="Picture 2">
          <a:extLst>
            <a:ext uri="{FF2B5EF4-FFF2-40B4-BE49-F238E27FC236}">
              <a16:creationId xmlns:a16="http://schemas.microsoft.com/office/drawing/2014/main" id="{0B21906A-7688-7F40-B501-7881DAF5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6568" name="AutoShape 1">
          <a:extLst>
            <a:ext uri="{FF2B5EF4-FFF2-40B4-BE49-F238E27FC236}">
              <a16:creationId xmlns:a16="http://schemas.microsoft.com/office/drawing/2014/main" id="{09AE5E54-9D9D-8141-8AA2-32E66A733D1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6569" name="AutoShape 1">
          <a:extLst>
            <a:ext uri="{FF2B5EF4-FFF2-40B4-BE49-F238E27FC236}">
              <a16:creationId xmlns:a16="http://schemas.microsoft.com/office/drawing/2014/main" id="{E7DA4B72-8689-CE42-980B-ACCBC3E6A1B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6570" name="AutoShape 1">
          <a:extLst>
            <a:ext uri="{FF2B5EF4-FFF2-40B4-BE49-F238E27FC236}">
              <a16:creationId xmlns:a16="http://schemas.microsoft.com/office/drawing/2014/main" id="{62A03F61-D2D6-B44A-BA0B-E42E252FCFF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D1EC9582-0F02-4546-A234-942A6595FC4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750CA1D8-424D-9E46-84C6-1B2B16F0379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CAC0CDE2-52D3-E14D-9C6E-A639D03B848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60D1A01-94A2-BB4A-B6B7-030671BF34B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457200</xdr:colOff>
      <xdr:row>0</xdr:row>
      <xdr:rowOff>38100</xdr:rowOff>
    </xdr:from>
    <xdr:to>
      <xdr:col>0</xdr:col>
      <xdr:colOff>1342390</xdr:colOff>
      <xdr:row>1</xdr:row>
      <xdr:rowOff>344805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6FB4488-9E10-B541-824A-48464D04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7200" y="3810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3933" name="Picture 1">
          <a:extLst>
            <a:ext uri="{FF2B5EF4-FFF2-40B4-BE49-F238E27FC236}">
              <a16:creationId xmlns:a16="http://schemas.microsoft.com/office/drawing/2014/main" id="{7E210CE4-0FFE-4C41-9210-4383D6D0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3934" name="Picture 1">
          <a:extLst>
            <a:ext uri="{FF2B5EF4-FFF2-40B4-BE49-F238E27FC236}">
              <a16:creationId xmlns:a16="http://schemas.microsoft.com/office/drawing/2014/main" id="{8B636E58-000C-E547-9DB2-63D828FE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1</xdr:row>
      <xdr:rowOff>101600</xdr:rowOff>
    </xdr:from>
    <xdr:to>
      <xdr:col>1</xdr:col>
      <xdr:colOff>812800</xdr:colOff>
      <xdr:row>1</xdr:row>
      <xdr:rowOff>622300</xdr:rowOff>
    </xdr:to>
    <xdr:pic>
      <xdr:nvPicPr>
        <xdr:cNvPr id="134927" name="Picture 1">
          <a:extLst>
            <a:ext uri="{FF2B5EF4-FFF2-40B4-BE49-F238E27FC236}">
              <a16:creationId xmlns:a16="http://schemas.microsoft.com/office/drawing/2014/main" id="{22999899-36F5-2A4B-AF5F-06EBAB54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55600"/>
          <a:ext cx="609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330200</xdr:colOff>
      <xdr:row>1</xdr:row>
      <xdr:rowOff>114300</xdr:rowOff>
    </xdr:from>
    <xdr:to>
      <xdr:col>6</xdr:col>
      <xdr:colOff>939800</xdr:colOff>
      <xdr:row>1</xdr:row>
      <xdr:rowOff>635000</xdr:rowOff>
    </xdr:to>
    <xdr:pic>
      <xdr:nvPicPr>
        <xdr:cNvPr id="134928" name="Picture 3">
          <a:extLst>
            <a:ext uri="{FF2B5EF4-FFF2-40B4-BE49-F238E27FC236}">
              <a16:creationId xmlns:a16="http://schemas.microsoft.com/office/drawing/2014/main" id="{F16AA883-3237-2649-BC6A-83D77CDD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68300"/>
          <a:ext cx="609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331C5A6-6C5A-3849-858B-334327BCBA45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2A2272-F5AF-844D-B731-F3B0EDD6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88237D0F-19DC-3745-A054-A9A51F7C1B7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68DB3619-0151-3E4C-9464-E8E55696E9E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2EC3AF92-4E3C-5645-B549-620484839E3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DB22001E-C611-D94D-A116-2ED08E2EDC9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65960CF-8E83-2A40-AF6F-41B96F2CD0E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6CC1CA62-5FB2-5446-9DA5-26D96F36C53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E44285D-A0AF-9B48-BDB2-6B4C7585551E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EF3EDD-81A1-BA4D-9CB6-D2717628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8F79CA3A-5A10-0E4C-9F73-21FBFC5EEC3E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5F61102-E451-0A46-9A81-7901FA6CE85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08D5DB9-25F0-5447-8522-A304890027F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648427CB-7013-C34F-8750-A879D21EC6F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FE9EA5BA-8534-2846-93EF-276CC1DDFE4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FE13669D-0E99-8348-A781-0ED6F40C6738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C91DC80-F917-F74B-B29C-5ED838C3225A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9AB810-F908-E341-80A8-AB580715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8925D871-BBF7-7A47-B772-FE95DCAB514F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9907D44-9B51-A84F-9D4D-6F398BE93462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88685B8-CC68-D24D-8704-99F82278639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90B31E3-55D3-D547-A4EE-3D0E7288959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8DEA146-5272-FF49-8649-9C58CB9981D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9E3FC1AF-02D3-514A-BAA1-CA0CD7D6614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42140</xdr:rowOff>
    </xdr:from>
    <xdr:to>
      <xdr:col>0</xdr:col>
      <xdr:colOff>1367790</xdr:colOff>
      <xdr:row>1</xdr:row>
      <xdr:rowOff>348845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5A4979-F050-2C40-AD24-E9458F4F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2600" y="42140"/>
          <a:ext cx="885190" cy="8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KMM1/Documents/Inngolf/InnGolf%202014/InnGolf%20Turkish%20Invitat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FIN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8000"/>
    <pageSetUpPr fitToPage="1"/>
  </sheetPr>
  <dimension ref="B1:P30"/>
  <sheetViews>
    <sheetView tabSelected="1" topLeftCell="B1" workbookViewId="0">
      <selection activeCell="O15" sqref="O15:P17"/>
    </sheetView>
  </sheetViews>
  <sheetFormatPr baseColWidth="10" defaultColWidth="9.1640625" defaultRowHeight="14"/>
  <cols>
    <col min="1" max="1" width="0" style="1" hidden="1" customWidth="1"/>
    <col min="2" max="2" width="4.6640625" style="1" customWidth="1"/>
    <col min="3" max="3" width="20.33203125" style="2" customWidth="1"/>
    <col min="4" max="4" width="6.83203125" style="3" customWidth="1"/>
    <col min="5" max="5" width="5.5" style="3" customWidth="1"/>
    <col min="6" max="6" width="4.6640625" style="1" customWidth="1"/>
    <col min="7" max="7" width="20.33203125" style="1" customWidth="1"/>
    <col min="8" max="8" width="12.5" style="4" customWidth="1"/>
    <col min="9" max="9" width="5.5" style="1" customWidth="1"/>
    <col min="10" max="10" width="4.6640625" style="1" customWidth="1"/>
    <col min="11" max="11" width="20.33203125" style="1" customWidth="1"/>
    <col min="12" max="12" width="8.1640625" style="5" customWidth="1"/>
    <col min="13" max="13" width="5.6640625" style="1" customWidth="1"/>
    <col min="14" max="14" width="4.6640625" style="1" customWidth="1"/>
    <col min="15" max="15" width="14.5" style="1" customWidth="1"/>
    <col min="16" max="16" width="9.6640625" style="5" customWidth="1"/>
    <col min="17" max="16384" width="9.1640625" style="1"/>
  </cols>
  <sheetData>
    <row r="1" spans="2:16" ht="44" customHeight="1">
      <c r="B1" s="358" t="s">
        <v>173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2:16" s="6" customFormat="1" ht="18" customHeight="1" thickBot="1">
      <c r="B2" s="359" t="s">
        <v>203</v>
      </c>
      <c r="C2" s="360"/>
      <c r="D2" s="361"/>
      <c r="E2" s="7"/>
      <c r="F2" s="359" t="s">
        <v>0</v>
      </c>
      <c r="G2" s="360"/>
      <c r="H2" s="361"/>
      <c r="J2" s="359" t="s">
        <v>1</v>
      </c>
      <c r="K2" s="360"/>
      <c r="L2" s="361"/>
      <c r="N2" s="362" t="s">
        <v>2</v>
      </c>
      <c r="O2" s="363"/>
      <c r="P2" s="364"/>
    </row>
    <row r="3" spans="2:16" ht="18" customHeight="1">
      <c r="B3" s="178">
        <v>1</v>
      </c>
      <c r="C3" s="179" t="s">
        <v>145</v>
      </c>
      <c r="D3" s="298">
        <v>3853</v>
      </c>
      <c r="E3" s="48"/>
      <c r="F3" s="178">
        <v>1</v>
      </c>
      <c r="G3" s="286" t="s">
        <v>145</v>
      </c>
      <c r="H3" s="299">
        <v>18103333</v>
      </c>
      <c r="I3" s="48"/>
      <c r="J3" s="178">
        <v>1</v>
      </c>
      <c r="K3" s="179" t="str">
        <f>Putts!B3</f>
        <v>Steen N</v>
      </c>
      <c r="L3" s="180">
        <f>Putts!C3</f>
        <v>30</v>
      </c>
      <c r="M3" s="48"/>
      <c r="N3" s="128">
        <v>1</v>
      </c>
      <c r="O3" s="147" t="str">
        <f>'Tæt-flag'!B3</f>
        <v>Kristian D</v>
      </c>
      <c r="P3" s="142">
        <f>'Tæt-flag'!C3</f>
        <v>0</v>
      </c>
    </row>
    <row r="4" spans="2:16" ht="18" customHeight="1">
      <c r="B4" s="181">
        <v>2</v>
      </c>
      <c r="C4" s="173" t="s">
        <v>12</v>
      </c>
      <c r="D4" s="294">
        <v>3733</v>
      </c>
      <c r="E4" s="48"/>
      <c r="F4" s="181">
        <v>2</v>
      </c>
      <c r="G4" s="287" t="s">
        <v>36</v>
      </c>
      <c r="H4" s="288">
        <v>17921667</v>
      </c>
      <c r="I4" s="48"/>
      <c r="J4" s="181">
        <v>2</v>
      </c>
      <c r="K4" s="173" t="str">
        <f>Putts!B4</f>
        <v>Erik P</v>
      </c>
      <c r="L4" s="182">
        <f>Putts!C4</f>
        <v>30.333333333333332</v>
      </c>
      <c r="M4" s="48"/>
      <c r="N4" s="129">
        <v>2</v>
      </c>
      <c r="O4" s="148" t="str">
        <f>'Tæt-flag'!B4</f>
        <v>Kim P</v>
      </c>
      <c r="P4" s="143">
        <f>'Tæt-flag'!C4</f>
        <v>0.36</v>
      </c>
    </row>
    <row r="5" spans="2:16" ht="18" customHeight="1" thickBot="1">
      <c r="B5" s="183">
        <v>3</v>
      </c>
      <c r="C5" s="184" t="s">
        <v>106</v>
      </c>
      <c r="D5" s="295">
        <v>3720</v>
      </c>
      <c r="E5" s="48"/>
      <c r="F5" s="183">
        <v>3</v>
      </c>
      <c r="G5" s="289" t="s">
        <v>12</v>
      </c>
      <c r="H5" s="290">
        <v>16126667</v>
      </c>
      <c r="I5" s="48"/>
      <c r="J5" s="183">
        <v>3</v>
      </c>
      <c r="K5" s="184" t="str">
        <f>Putts!B5</f>
        <v>Carsten L</v>
      </c>
      <c r="L5" s="185">
        <f>Putts!C5</f>
        <v>30.555555555555557</v>
      </c>
      <c r="M5" s="48"/>
      <c r="N5" s="130">
        <v>3</v>
      </c>
      <c r="O5" s="149" t="str">
        <f>'Tæt-flag'!B5</f>
        <v>Jakob K</v>
      </c>
      <c r="P5" s="144">
        <f>'Tæt-flag'!C5</f>
        <v>1.03</v>
      </c>
    </row>
    <row r="6" spans="2:16" ht="18" customHeight="1">
      <c r="B6" s="175">
        <v>4</v>
      </c>
      <c r="C6" s="176" t="s">
        <v>36</v>
      </c>
      <c r="D6" s="296">
        <v>3610</v>
      </c>
      <c r="E6" s="48"/>
      <c r="F6" s="175">
        <v>4</v>
      </c>
      <c r="G6" s="291" t="s">
        <v>106</v>
      </c>
      <c r="H6" s="292">
        <v>15840833</v>
      </c>
      <c r="I6" s="48"/>
      <c r="J6" s="175">
        <v>4</v>
      </c>
      <c r="K6" s="176" t="str">
        <f>Putts!B6</f>
        <v>Kim P</v>
      </c>
      <c r="L6" s="177">
        <f>Putts!C6</f>
        <v>30.888888888888889</v>
      </c>
      <c r="M6" s="48"/>
      <c r="N6" s="131">
        <v>4</v>
      </c>
      <c r="O6" s="150" t="str">
        <f>'Tæt-flag'!B6</f>
        <v>Morten C</v>
      </c>
      <c r="P6" s="145">
        <f>'Tæt-flag'!C6</f>
        <v>1.04</v>
      </c>
    </row>
    <row r="7" spans="2:16" ht="18" customHeight="1">
      <c r="B7" s="172">
        <v>5</v>
      </c>
      <c r="C7" s="176" t="s">
        <v>154</v>
      </c>
      <c r="D7" s="296">
        <v>3560</v>
      </c>
      <c r="E7" s="48"/>
      <c r="F7" s="172">
        <v>5</v>
      </c>
      <c r="G7" s="287" t="s">
        <v>139</v>
      </c>
      <c r="H7" s="293">
        <v>13904167</v>
      </c>
      <c r="I7" s="48"/>
      <c r="J7" s="172">
        <v>5</v>
      </c>
      <c r="K7" s="173" t="str">
        <f>Putts!B7</f>
        <v>Jakob K</v>
      </c>
      <c r="L7" s="174">
        <f>Putts!C7</f>
        <v>31.055555555555557</v>
      </c>
      <c r="M7" s="48"/>
      <c r="N7" s="132">
        <v>5</v>
      </c>
      <c r="O7" s="148" t="str">
        <f>'Tæt-flag'!B7</f>
        <v>Torben J</v>
      </c>
      <c r="P7" s="146">
        <f>'Tæt-flag'!C7</f>
        <v>1.1599999999999999</v>
      </c>
    </row>
    <row r="8" spans="2:16" ht="18" customHeight="1">
      <c r="B8" s="172">
        <v>6</v>
      </c>
      <c r="C8" s="176" t="s">
        <v>39</v>
      </c>
      <c r="D8" s="296">
        <v>3217</v>
      </c>
      <c r="E8" s="48"/>
      <c r="F8" s="172">
        <v>6</v>
      </c>
      <c r="G8" s="287" t="s">
        <v>16</v>
      </c>
      <c r="H8" s="293">
        <v>13750000</v>
      </c>
      <c r="I8" s="48"/>
      <c r="J8" s="172">
        <v>6</v>
      </c>
      <c r="K8" s="173" t="str">
        <f>Putts!B8</f>
        <v>Karsten V</v>
      </c>
      <c r="L8" s="174">
        <f>Putts!C8</f>
        <v>31.611111111111111</v>
      </c>
      <c r="M8" s="48"/>
      <c r="N8" s="132">
        <v>6</v>
      </c>
      <c r="O8" s="148" t="str">
        <f>'Tæt-flag'!B8</f>
        <v>Peder C</v>
      </c>
      <c r="P8" s="146">
        <f>'Tæt-flag'!C8</f>
        <v>1.18</v>
      </c>
    </row>
    <row r="9" spans="2:16" ht="18" customHeight="1">
      <c r="B9" s="172">
        <v>7</v>
      </c>
      <c r="C9" s="176" t="s">
        <v>16</v>
      </c>
      <c r="D9" s="296">
        <v>2985</v>
      </c>
      <c r="E9" s="48"/>
      <c r="F9" s="172">
        <v>7</v>
      </c>
      <c r="G9" s="287" t="s">
        <v>39</v>
      </c>
      <c r="H9" s="293">
        <v>13504167</v>
      </c>
      <c r="I9" s="48"/>
      <c r="J9" s="172">
        <v>7</v>
      </c>
      <c r="K9" s="173" t="str">
        <f>Putts!B9</f>
        <v>Morten C</v>
      </c>
      <c r="L9" s="174">
        <f>Putts!C9</f>
        <v>32.222222222222221</v>
      </c>
      <c r="M9" s="48"/>
      <c r="N9" s="132">
        <v>7</v>
      </c>
      <c r="O9" s="148" t="str">
        <f>'Tæt-flag'!B9</f>
        <v>Bo H</v>
      </c>
      <c r="P9" s="146">
        <f>'Tæt-flag'!C9</f>
        <v>1.27</v>
      </c>
    </row>
    <row r="10" spans="2:16" ht="18" customHeight="1">
      <c r="B10" s="172">
        <v>8</v>
      </c>
      <c r="C10" s="176" t="s">
        <v>34</v>
      </c>
      <c r="D10" s="296">
        <v>2899</v>
      </c>
      <c r="E10" s="48"/>
      <c r="F10" s="172">
        <v>8</v>
      </c>
      <c r="G10" s="287" t="s">
        <v>154</v>
      </c>
      <c r="H10" s="293">
        <v>13163333</v>
      </c>
      <c r="I10" s="48"/>
      <c r="J10" s="172">
        <v>8</v>
      </c>
      <c r="K10" s="173" t="str">
        <f>Putts!B10</f>
        <v>Børge H</v>
      </c>
      <c r="L10" s="174">
        <f>Putts!C10</f>
        <v>32.277777777777779</v>
      </c>
      <c r="M10" s="48"/>
      <c r="N10" s="132">
        <v>8</v>
      </c>
      <c r="O10" s="148" t="str">
        <f>'Tæt-flag'!B10</f>
        <v>Torben J</v>
      </c>
      <c r="P10" s="146">
        <f>'Tæt-flag'!C10</f>
        <v>1.4</v>
      </c>
    </row>
    <row r="11" spans="2:16" ht="18" customHeight="1">
      <c r="B11" s="172">
        <v>9</v>
      </c>
      <c r="C11" s="176" t="s">
        <v>387</v>
      </c>
      <c r="D11" s="296">
        <v>2880</v>
      </c>
      <c r="E11" s="48"/>
      <c r="F11" s="172">
        <v>9</v>
      </c>
      <c r="G11" s="287" t="s">
        <v>32</v>
      </c>
      <c r="H11" s="293">
        <v>12628333</v>
      </c>
      <c r="I11" s="48"/>
      <c r="J11" s="172">
        <v>9</v>
      </c>
      <c r="K11" s="173" t="str">
        <f>Putts!B11</f>
        <v>Jan H</v>
      </c>
      <c r="L11" s="174">
        <f>Putts!C11</f>
        <v>32.444444444444443</v>
      </c>
      <c r="M11" s="48"/>
      <c r="N11" s="132">
        <v>9</v>
      </c>
      <c r="O11" s="148" t="str">
        <f>'Tæt-flag'!B11</f>
        <v>Claus J</v>
      </c>
      <c r="P11" s="146">
        <f>'Tæt-flag'!C11</f>
        <v>1.48</v>
      </c>
    </row>
    <row r="12" spans="2:16" ht="18" customHeight="1">
      <c r="B12" s="172">
        <v>10</v>
      </c>
      <c r="C12" s="176" t="s">
        <v>32</v>
      </c>
      <c r="D12" s="296">
        <v>2877</v>
      </c>
      <c r="E12" s="48"/>
      <c r="F12" s="172">
        <v>10</v>
      </c>
      <c r="G12" s="287" t="s">
        <v>22</v>
      </c>
      <c r="H12" s="293">
        <v>12477500</v>
      </c>
      <c r="I12" s="48"/>
      <c r="J12" s="172">
        <v>10</v>
      </c>
      <c r="K12" s="173" t="str">
        <f>Putts!B12</f>
        <v>Jesper VN</v>
      </c>
      <c r="L12" s="174">
        <f>Putts!C12</f>
        <v>32.444444444444443</v>
      </c>
      <c r="M12" s="48"/>
      <c r="N12" s="132">
        <v>10</v>
      </c>
      <c r="O12" s="148" t="str">
        <f>'Tæt-flag'!B12</f>
        <v>Jan H</v>
      </c>
      <c r="P12" s="146">
        <f>'Tæt-flag'!C12</f>
        <v>1.52</v>
      </c>
    </row>
    <row r="13" spans="2:16" ht="18" customHeight="1">
      <c r="B13" s="172">
        <v>11</v>
      </c>
      <c r="C13" s="176" t="s">
        <v>207</v>
      </c>
      <c r="D13" s="296">
        <v>2874</v>
      </c>
      <c r="E13" s="48"/>
      <c r="F13" s="172">
        <v>11</v>
      </c>
      <c r="G13" s="287" t="s">
        <v>207</v>
      </c>
      <c r="H13" s="293">
        <v>12275000</v>
      </c>
      <c r="I13" s="48"/>
      <c r="J13" s="172">
        <v>11</v>
      </c>
      <c r="K13" s="173" t="str">
        <f>Putts!B13</f>
        <v>René S</v>
      </c>
      <c r="L13" s="174">
        <f>Putts!C13</f>
        <v>33.055555555555557</v>
      </c>
      <c r="M13" s="48"/>
      <c r="N13" s="133"/>
      <c r="O13" s="134"/>
      <c r="P13" s="135"/>
    </row>
    <row r="14" spans="2:16" ht="18" customHeight="1">
      <c r="B14" s="172">
        <v>12</v>
      </c>
      <c r="C14" s="176" t="s">
        <v>139</v>
      </c>
      <c r="D14" s="296">
        <v>2863</v>
      </c>
      <c r="E14" s="48"/>
      <c r="F14" s="172">
        <v>12</v>
      </c>
      <c r="G14" s="287" t="s">
        <v>34</v>
      </c>
      <c r="H14" s="293">
        <v>11208333</v>
      </c>
      <c r="I14" s="48"/>
      <c r="J14" s="172">
        <v>12</v>
      </c>
      <c r="K14" s="173" t="str">
        <f>Putts!B14</f>
        <v>Robin T</v>
      </c>
      <c r="L14" s="174">
        <f>Putts!C14</f>
        <v>33.333333333333336</v>
      </c>
      <c r="M14" s="48"/>
      <c r="N14" s="365" t="s">
        <v>3</v>
      </c>
      <c r="O14" s="366"/>
      <c r="P14" s="367"/>
    </row>
    <row r="15" spans="2:16" ht="18" customHeight="1">
      <c r="B15" s="172">
        <v>13</v>
      </c>
      <c r="C15" s="176" t="s">
        <v>22</v>
      </c>
      <c r="D15" s="296">
        <v>2830</v>
      </c>
      <c r="E15" s="48"/>
      <c r="F15" s="172">
        <v>13</v>
      </c>
      <c r="G15" s="287" t="s">
        <v>30</v>
      </c>
      <c r="H15" s="293">
        <v>11110833</v>
      </c>
      <c r="I15" s="48"/>
      <c r="J15" s="172">
        <v>13</v>
      </c>
      <c r="K15" s="173" t="str">
        <f>Putts!B15</f>
        <v>Martin A</v>
      </c>
      <c r="L15" s="174">
        <f>Putts!C15</f>
        <v>33.722222222222221</v>
      </c>
      <c r="M15" s="48"/>
      <c r="N15" s="136">
        <v>1</v>
      </c>
      <c r="O15" s="151" t="str">
        <f>'Tæt-flag'!G3</f>
        <v>Martin K</v>
      </c>
      <c r="P15" s="146" t="str">
        <f>'Tæt-flag'!H3</f>
        <v>Finale</v>
      </c>
    </row>
    <row r="16" spans="2:16" ht="18" customHeight="1">
      <c r="B16" s="172">
        <v>14</v>
      </c>
      <c r="C16" s="176" t="s">
        <v>30</v>
      </c>
      <c r="D16" s="296">
        <v>2570</v>
      </c>
      <c r="E16" s="48"/>
      <c r="F16" s="172">
        <v>14</v>
      </c>
      <c r="G16" s="287" t="s">
        <v>387</v>
      </c>
      <c r="H16" s="293">
        <v>10902500</v>
      </c>
      <c r="I16" s="48"/>
      <c r="J16" s="172">
        <v>14</v>
      </c>
      <c r="K16" s="173" t="str">
        <f>Putts!B16</f>
        <v>John S</v>
      </c>
      <c r="L16" s="174">
        <f>Putts!C16</f>
        <v>34.555555555555557</v>
      </c>
      <c r="M16" s="48"/>
      <c r="N16" s="132">
        <v>2</v>
      </c>
      <c r="O16" s="324" t="str">
        <f>'Tæt-flag'!G4</f>
        <v>Torben</v>
      </c>
      <c r="P16" s="325" t="str">
        <f>'Tæt-flag'!H4</f>
        <v>Midtfyn</v>
      </c>
    </row>
    <row r="17" spans="2:16" ht="18" customHeight="1">
      <c r="B17" s="172">
        <v>15</v>
      </c>
      <c r="C17" s="176" t="s">
        <v>119</v>
      </c>
      <c r="D17" s="296">
        <v>2152</v>
      </c>
      <c r="E17" s="48"/>
      <c r="F17" s="172">
        <v>15</v>
      </c>
      <c r="G17" s="287" t="s">
        <v>9</v>
      </c>
      <c r="H17" s="293">
        <v>9947500</v>
      </c>
      <c r="I17" s="48"/>
      <c r="J17" s="172">
        <v>15</v>
      </c>
      <c r="K17" s="173" t="str">
        <f>Putts!B17</f>
        <v>Kristian D</v>
      </c>
      <c r="L17" s="174">
        <f>Putts!C17</f>
        <v>34.666666666666664</v>
      </c>
      <c r="M17" s="48"/>
      <c r="N17" s="132">
        <v>3</v>
      </c>
      <c r="O17" s="324" t="str">
        <f>'Tæt-flag'!G5</f>
        <v>Anders N</v>
      </c>
      <c r="P17" s="325" t="str">
        <f>'Tæt-flag'!H5</f>
        <v>Horsens</v>
      </c>
    </row>
    <row r="18" spans="2:16" ht="18" customHeight="1">
      <c r="B18" s="172">
        <v>16</v>
      </c>
      <c r="C18" s="176" t="s">
        <v>24</v>
      </c>
      <c r="D18" s="296">
        <v>2144</v>
      </c>
      <c r="E18" s="48"/>
      <c r="F18" s="172">
        <v>16</v>
      </c>
      <c r="G18" s="287" t="s">
        <v>41</v>
      </c>
      <c r="H18" s="293">
        <v>9463333</v>
      </c>
      <c r="I18" s="48"/>
      <c r="J18" s="172">
        <v>16</v>
      </c>
      <c r="K18" s="173" t="str">
        <f>Putts!B18</f>
        <v>Torben J</v>
      </c>
      <c r="L18" s="174">
        <f>Putts!C18</f>
        <v>34.666666666666664</v>
      </c>
      <c r="M18" s="48"/>
      <c r="N18" s="132">
        <v>4</v>
      </c>
      <c r="O18" s="324"/>
      <c r="P18" s="325"/>
    </row>
    <row r="19" spans="2:16" ht="18" customHeight="1">
      <c r="B19" s="172">
        <v>17</v>
      </c>
      <c r="C19" s="176" t="s">
        <v>41</v>
      </c>
      <c r="D19" s="296">
        <v>2132</v>
      </c>
      <c r="E19" s="48"/>
      <c r="F19" s="172">
        <v>17</v>
      </c>
      <c r="G19" s="287" t="s">
        <v>24</v>
      </c>
      <c r="H19" s="293">
        <v>9408333</v>
      </c>
      <c r="I19" s="48"/>
      <c r="J19" s="172">
        <v>17</v>
      </c>
      <c r="K19" s="173" t="str">
        <f>Putts!B19</f>
        <v>Per N</v>
      </c>
      <c r="L19" s="174">
        <f>Putts!C19</f>
        <v>34.833333333333336</v>
      </c>
      <c r="M19" s="48"/>
      <c r="N19" s="133"/>
      <c r="O19" s="134"/>
      <c r="P19" s="135"/>
    </row>
    <row r="20" spans="2:16" ht="18" customHeight="1">
      <c r="B20" s="172">
        <v>18</v>
      </c>
      <c r="C20" s="176" t="s">
        <v>9</v>
      </c>
      <c r="D20" s="296">
        <v>2094</v>
      </c>
      <c r="E20" s="48"/>
      <c r="F20" s="172">
        <v>18</v>
      </c>
      <c r="G20" s="287" t="s">
        <v>119</v>
      </c>
      <c r="H20" s="293">
        <v>9330833</v>
      </c>
      <c r="I20" s="48"/>
      <c r="J20" s="172">
        <v>18</v>
      </c>
      <c r="K20" s="173" t="str">
        <f>Putts!B20</f>
        <v>Martin K</v>
      </c>
      <c r="L20" s="174">
        <f>Putts!C20</f>
        <v>35.111111111111114</v>
      </c>
      <c r="M20" s="48"/>
      <c r="N20" s="133"/>
      <c r="O20" s="134"/>
      <c r="P20" s="135"/>
    </row>
    <row r="21" spans="2:16" ht="18" customHeight="1">
      <c r="B21" s="172">
        <v>19</v>
      </c>
      <c r="C21" s="176" t="s">
        <v>202</v>
      </c>
      <c r="D21" s="296">
        <v>1881</v>
      </c>
      <c r="E21" s="48"/>
      <c r="F21" s="172">
        <v>19</v>
      </c>
      <c r="G21" s="287" t="s">
        <v>202</v>
      </c>
      <c r="H21" s="293">
        <v>9289167</v>
      </c>
      <c r="I21" s="48"/>
      <c r="J21" s="172">
        <v>19</v>
      </c>
      <c r="K21" s="173" t="str">
        <f>Putts!B21</f>
        <v>Claus J</v>
      </c>
      <c r="L21" s="174">
        <f>Putts!C21</f>
        <v>35.222222222222221</v>
      </c>
      <c r="M21" s="48"/>
      <c r="N21" s="83"/>
      <c r="O21" s="83"/>
      <c r="P21" s="83"/>
    </row>
    <row r="22" spans="2:16" ht="18" customHeight="1">
      <c r="B22" s="172">
        <v>20</v>
      </c>
      <c r="C22" s="176" t="s">
        <v>43</v>
      </c>
      <c r="D22" s="296">
        <v>1303</v>
      </c>
      <c r="E22" s="48"/>
      <c r="F22" s="172">
        <v>20</v>
      </c>
      <c r="G22" s="287" t="s">
        <v>43</v>
      </c>
      <c r="H22" s="293">
        <v>5370000</v>
      </c>
      <c r="I22" s="48"/>
      <c r="J22" s="172">
        <v>20</v>
      </c>
      <c r="K22" s="173" t="str">
        <f>Putts!B22</f>
        <v>Henning BN</v>
      </c>
      <c r="L22" s="174">
        <f>Putts!C22</f>
        <v>35.388888888888886</v>
      </c>
      <c r="M22" s="48"/>
      <c r="N22" s="133"/>
      <c r="O22" s="134"/>
      <c r="P22" s="137"/>
    </row>
    <row r="23" spans="2:16" ht="18" customHeight="1">
      <c r="B23" s="172">
        <v>21</v>
      </c>
      <c r="C23" s="176" t="s">
        <v>14</v>
      </c>
      <c r="D23" s="296">
        <v>1204</v>
      </c>
      <c r="E23" s="48"/>
      <c r="F23" s="172">
        <v>21</v>
      </c>
      <c r="G23" s="287" t="s">
        <v>14</v>
      </c>
      <c r="H23" s="293">
        <v>4776667</v>
      </c>
      <c r="I23" s="48"/>
      <c r="J23" s="172">
        <v>21</v>
      </c>
      <c r="K23" s="173" t="str">
        <f>Putts!B23</f>
        <v>Peder C</v>
      </c>
      <c r="L23" s="174">
        <f>Putts!C23</f>
        <v>35.722222222222221</v>
      </c>
      <c r="M23" s="48"/>
      <c r="N23" s="133"/>
      <c r="O23" s="134"/>
      <c r="P23" s="137"/>
    </row>
    <row r="24" spans="2:16" ht="18" customHeight="1">
      <c r="B24" s="172">
        <v>22</v>
      </c>
      <c r="C24" s="176" t="s">
        <v>391</v>
      </c>
      <c r="D24" s="296">
        <v>1089</v>
      </c>
      <c r="E24" s="48"/>
      <c r="F24" s="172">
        <v>22</v>
      </c>
      <c r="G24" s="287" t="s">
        <v>143</v>
      </c>
      <c r="H24" s="293">
        <v>3850000</v>
      </c>
      <c r="I24" s="48"/>
      <c r="J24" s="172">
        <v>22</v>
      </c>
      <c r="K24" s="173" t="str">
        <f>Putts!B24</f>
        <v>Bo H</v>
      </c>
      <c r="L24" s="174">
        <f>Putts!C24</f>
        <v>36.888888888888886</v>
      </c>
      <c r="M24" s="48"/>
      <c r="N24" s="133"/>
      <c r="O24" s="134"/>
      <c r="P24" s="137"/>
    </row>
    <row r="25" spans="2:16" ht="18" customHeight="1">
      <c r="B25" s="172">
        <v>23</v>
      </c>
      <c r="C25" s="176" t="s">
        <v>7</v>
      </c>
      <c r="D25" s="296">
        <v>900</v>
      </c>
      <c r="E25" s="48"/>
      <c r="F25" s="172">
        <v>23</v>
      </c>
      <c r="G25" s="287" t="s">
        <v>26</v>
      </c>
      <c r="H25" s="293">
        <v>3657500</v>
      </c>
      <c r="I25" s="48"/>
      <c r="J25" s="172">
        <v>23</v>
      </c>
      <c r="K25" s="173" t="str">
        <f>Putts!B25</f>
        <v>Jens L</v>
      </c>
      <c r="L25" s="174">
        <f>Putts!C25</f>
        <v>37</v>
      </c>
      <c r="M25" s="48"/>
      <c r="N25" s="133"/>
      <c r="O25" s="134"/>
      <c r="P25" s="137"/>
    </row>
    <row r="26" spans="2:16" ht="18" customHeight="1">
      <c r="B26" s="172">
        <v>24</v>
      </c>
      <c r="C26" s="176" t="s">
        <v>26</v>
      </c>
      <c r="D26" s="296">
        <v>691</v>
      </c>
      <c r="E26" s="48"/>
      <c r="F26" s="172">
        <v>24</v>
      </c>
      <c r="G26" s="287" t="s">
        <v>7</v>
      </c>
      <c r="H26" s="293">
        <v>3215000</v>
      </c>
      <c r="I26" s="48"/>
      <c r="J26" s="172">
        <v>24</v>
      </c>
      <c r="K26" s="173" t="str">
        <f>Putts!B26</f>
        <v>Henning V</v>
      </c>
      <c r="L26" s="174">
        <f>Putts!C26</f>
        <v>38</v>
      </c>
      <c r="M26" s="48"/>
      <c r="N26" s="133"/>
      <c r="O26" s="134"/>
      <c r="P26" s="137"/>
    </row>
    <row r="27" spans="2:16" ht="18" customHeight="1">
      <c r="B27" s="172">
        <v>25</v>
      </c>
      <c r="C27" s="176" t="s">
        <v>20</v>
      </c>
      <c r="D27" s="296">
        <v>536</v>
      </c>
      <c r="E27" s="48"/>
      <c r="F27" s="172">
        <v>25</v>
      </c>
      <c r="G27" s="287" t="s">
        <v>20</v>
      </c>
      <c r="H27" s="293">
        <v>1690000</v>
      </c>
      <c r="I27" s="48"/>
      <c r="J27" s="172">
        <v>25</v>
      </c>
      <c r="K27" s="173" t="str">
        <f>Putts!B27</f>
        <v>Anders N</v>
      </c>
      <c r="L27" s="174">
        <f>Putts!C27</f>
        <v>38.055555555555557</v>
      </c>
      <c r="M27" s="48"/>
      <c r="N27" s="133"/>
      <c r="O27" s="134"/>
      <c r="P27" s="137"/>
    </row>
    <row r="28" spans="2:16" ht="18" customHeight="1">
      <c r="C28" s="1"/>
    </row>
    <row r="29" spans="2:16">
      <c r="B29" s="352" t="s">
        <v>4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4"/>
    </row>
    <row r="30" spans="2:16">
      <c r="B30" s="355" t="s">
        <v>148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7"/>
    </row>
  </sheetData>
  <sheetProtection selectLockedCells="1" selectUnlockedCells="1"/>
  <sortState xmlns:xlrd2="http://schemas.microsoft.com/office/spreadsheetml/2017/richdata2" ref="G12:H13">
    <sortCondition descending="1" ref="H12:H13"/>
  </sortState>
  <mergeCells count="8">
    <mergeCell ref="B29:P29"/>
    <mergeCell ref="B30:P30"/>
    <mergeCell ref="B1:P1"/>
    <mergeCell ref="B2:D2"/>
    <mergeCell ref="F2:H2"/>
    <mergeCell ref="J2:L2"/>
    <mergeCell ref="N2:P2"/>
    <mergeCell ref="N14:P14"/>
  </mergeCells>
  <phoneticPr fontId="29" type="noConversion"/>
  <printOptions horizontalCentered="1" verticalCentered="1"/>
  <pageMargins left="0.43000000000000005" right="0.43000000000000005" top="0.55000000000000004" bottom="0.55000000000000004" header="0.51" footer="0.51"/>
  <pageSetup paperSize="9" scale="87"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8B5E2-228E-7041-BC43-7D2B9AA31D60}">
  <sheetPr>
    <pageSetUpPr fitToPage="1"/>
  </sheetPr>
  <dimension ref="A1:R30"/>
  <sheetViews>
    <sheetView workbookViewId="0">
      <selection sqref="A1:N30"/>
    </sheetView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220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221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Q2" s="59" t="s">
        <v>72</v>
      </c>
      <c r="R2" s="59" t="s">
        <v>73</v>
      </c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60">
        <v>9</v>
      </c>
      <c r="R3" s="7" t="s">
        <v>64</v>
      </c>
    </row>
    <row r="4" spans="1:18" s="6" customFormat="1" ht="18" customHeight="1">
      <c r="A4" s="345" t="s">
        <v>329</v>
      </c>
      <c r="B4" s="344">
        <v>16.399999999999999</v>
      </c>
      <c r="C4" s="50">
        <v>26</v>
      </c>
      <c r="D4" s="9">
        <v>28</v>
      </c>
      <c r="E4" s="52"/>
      <c r="F4" s="50">
        <v>1</v>
      </c>
      <c r="G4" s="50">
        <v>500</v>
      </c>
      <c r="H4" s="50">
        <v>1050000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1050000</v>
      </c>
      <c r="Q4" s="49">
        <v>9</v>
      </c>
      <c r="R4" s="7">
        <f>ROUND(Q4*18/Q3,0)</f>
        <v>18</v>
      </c>
    </row>
    <row r="5" spans="1:18" s="6" customFormat="1" ht="18" customHeight="1">
      <c r="A5" s="345" t="s">
        <v>29</v>
      </c>
      <c r="B5" s="344">
        <v>22.9</v>
      </c>
      <c r="C5" s="50">
        <v>24</v>
      </c>
      <c r="D5" s="9">
        <v>34</v>
      </c>
      <c r="E5" s="52">
        <v>6.11</v>
      </c>
      <c r="F5" s="50">
        <v>2</v>
      </c>
      <c r="G5" s="50">
        <v>300</v>
      </c>
      <c r="H5" s="50">
        <v>1100000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800000</v>
      </c>
      <c r="Q5" s="49">
        <v>10</v>
      </c>
      <c r="R5" s="7">
        <f>ROUND(Q5*18/Q3,0)</f>
        <v>20</v>
      </c>
    </row>
    <row r="6" spans="1:18" s="6" customFormat="1" ht="18" customHeight="1">
      <c r="A6" s="345" t="s">
        <v>109</v>
      </c>
      <c r="B6" s="344">
        <v>21.5</v>
      </c>
      <c r="C6" s="50">
        <v>20</v>
      </c>
      <c r="D6" s="9">
        <v>36</v>
      </c>
      <c r="E6" s="52"/>
      <c r="F6" s="50" t="s">
        <v>300</v>
      </c>
      <c r="G6" s="50">
        <v>134</v>
      </c>
      <c r="H6" s="50">
        <v>437500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550000</v>
      </c>
      <c r="Q6" s="49">
        <v>11</v>
      </c>
      <c r="R6" s="7">
        <f>ROUND(Q6*18/Q3,0)</f>
        <v>22</v>
      </c>
    </row>
    <row r="7" spans="1:18" s="6" customFormat="1" ht="18" customHeight="1">
      <c r="A7" s="345" t="s">
        <v>206</v>
      </c>
      <c r="B7" s="344">
        <v>14.2</v>
      </c>
      <c r="C7" s="50">
        <v>20</v>
      </c>
      <c r="D7" s="9">
        <v>32</v>
      </c>
      <c r="E7" s="52" t="s">
        <v>316</v>
      </c>
      <c r="F7" s="50" t="s">
        <v>300</v>
      </c>
      <c r="G7" s="50">
        <v>134</v>
      </c>
      <c r="H7" s="50">
        <v>737500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450000</v>
      </c>
      <c r="O7" s="54"/>
      <c r="P7" s="54"/>
      <c r="Q7" s="49">
        <v>12</v>
      </c>
      <c r="R7" s="7">
        <f>ROUND(Q7*18/Q3,0)</f>
        <v>24</v>
      </c>
    </row>
    <row r="8" spans="1:18" s="6" customFormat="1" ht="18" customHeight="1">
      <c r="A8" s="345" t="s">
        <v>35</v>
      </c>
      <c r="B8" s="344">
        <v>18.3</v>
      </c>
      <c r="C8" s="50">
        <v>20</v>
      </c>
      <c r="D8" s="9">
        <v>36</v>
      </c>
      <c r="E8" s="52">
        <v>1.61</v>
      </c>
      <c r="F8" s="50" t="s">
        <v>300</v>
      </c>
      <c r="G8" s="50">
        <v>134</v>
      </c>
      <c r="H8" s="50">
        <v>737500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400000</v>
      </c>
      <c r="Q8" s="49">
        <v>13</v>
      </c>
      <c r="R8" s="7">
        <f>ROUND(Q8*18/Q3,0)</f>
        <v>26</v>
      </c>
    </row>
    <row r="9" spans="1:18" s="6" customFormat="1" ht="18" customHeight="1">
      <c r="A9" s="345" t="s">
        <v>138</v>
      </c>
      <c r="B9" s="344">
        <v>13.1</v>
      </c>
      <c r="C9" s="50">
        <v>20</v>
      </c>
      <c r="D9" s="9">
        <v>28</v>
      </c>
      <c r="E9" s="52"/>
      <c r="F9" s="50" t="s">
        <v>300</v>
      </c>
      <c r="G9" s="50">
        <v>134</v>
      </c>
      <c r="H9" s="50">
        <v>437500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350000.00000000006</v>
      </c>
      <c r="Q9" s="49">
        <v>14</v>
      </c>
      <c r="R9" s="7">
        <f>ROUND(Q9*18/Q3,0)</f>
        <v>28</v>
      </c>
    </row>
    <row r="10" spans="1:18" s="6" customFormat="1" ht="18" customHeight="1">
      <c r="A10" s="345" t="s">
        <v>341</v>
      </c>
      <c r="B10" s="344">
        <v>14.6</v>
      </c>
      <c r="C10" s="50">
        <v>19</v>
      </c>
      <c r="D10" s="9">
        <v>30</v>
      </c>
      <c r="E10" s="52"/>
      <c r="F10" s="50" t="s">
        <v>301</v>
      </c>
      <c r="G10" s="50">
        <v>71</v>
      </c>
      <c r="H10" s="50">
        <v>162500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300000</v>
      </c>
      <c r="Q10" s="49">
        <v>15</v>
      </c>
      <c r="R10" s="7">
        <f>ROUND(Q10*18/Q3,0)</f>
        <v>30</v>
      </c>
    </row>
    <row r="11" spans="1:18" s="6" customFormat="1" ht="18" customHeight="1">
      <c r="A11" s="345" t="s">
        <v>31</v>
      </c>
      <c r="B11" s="344">
        <v>17.899999999999999</v>
      </c>
      <c r="C11" s="50">
        <v>19</v>
      </c>
      <c r="D11" s="9">
        <v>26</v>
      </c>
      <c r="E11" s="52"/>
      <c r="F11" s="50" t="s">
        <v>301</v>
      </c>
      <c r="G11" s="50">
        <v>71</v>
      </c>
      <c r="H11" s="50">
        <v>162500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250000</v>
      </c>
      <c r="Q11" s="49">
        <v>16</v>
      </c>
      <c r="R11" s="7">
        <f>ROUND(Q11*18/Q3,0)</f>
        <v>32</v>
      </c>
    </row>
    <row r="12" spans="1:18" s="6" customFormat="1" ht="18" customHeight="1">
      <c r="A12" s="345" t="s">
        <v>144</v>
      </c>
      <c r="B12" s="344">
        <v>12.7</v>
      </c>
      <c r="C12" s="50">
        <v>19</v>
      </c>
      <c r="D12" s="9">
        <v>36</v>
      </c>
      <c r="E12" s="52"/>
      <c r="F12" s="50" t="s">
        <v>301</v>
      </c>
      <c r="G12" s="50">
        <v>71</v>
      </c>
      <c r="H12" s="50">
        <v>162500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50000</v>
      </c>
      <c r="Q12" s="49">
        <v>17</v>
      </c>
      <c r="R12" s="7">
        <f>ROUND(Q12*18/Q3,0)</f>
        <v>34</v>
      </c>
    </row>
    <row r="13" spans="1:18" s="6" customFormat="1" ht="18" customHeight="1">
      <c r="A13" s="345" t="s">
        <v>38</v>
      </c>
      <c r="B13" s="344">
        <v>25</v>
      </c>
      <c r="C13" s="50">
        <v>19</v>
      </c>
      <c r="D13" s="9">
        <v>36</v>
      </c>
      <c r="E13" s="52"/>
      <c r="F13" s="50" t="s">
        <v>301</v>
      </c>
      <c r="G13" s="50">
        <v>71</v>
      </c>
      <c r="H13" s="50">
        <v>162500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50000</v>
      </c>
      <c r="Q13" s="49">
        <v>18</v>
      </c>
      <c r="R13" s="7">
        <f>ROUND(Q13*18/Q3,0)</f>
        <v>36</v>
      </c>
    </row>
    <row r="14" spans="1:18" s="6" customFormat="1" ht="18" customHeight="1">
      <c r="A14" s="345" t="s">
        <v>105</v>
      </c>
      <c r="B14" s="344">
        <v>11.7</v>
      </c>
      <c r="C14" s="50">
        <v>18</v>
      </c>
      <c r="D14" s="9">
        <v>34</v>
      </c>
      <c r="E14" s="52"/>
      <c r="F14" s="50">
        <v>11</v>
      </c>
      <c r="G14" s="50">
        <v>49</v>
      </c>
      <c r="H14" s="50">
        <v>50000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50000</v>
      </c>
      <c r="Q14" s="49">
        <v>19</v>
      </c>
      <c r="R14" s="7">
        <f>ROUND(Q14*18/Q3,0)</f>
        <v>38</v>
      </c>
    </row>
    <row r="15" spans="1:18" s="6" customFormat="1" ht="18" customHeight="1">
      <c r="A15" s="345" t="s">
        <v>8</v>
      </c>
      <c r="B15" s="344">
        <v>19.2</v>
      </c>
      <c r="C15" s="50">
        <v>17</v>
      </c>
      <c r="D15" s="9">
        <v>30</v>
      </c>
      <c r="E15" s="52"/>
      <c r="F15" s="50" t="s">
        <v>182</v>
      </c>
      <c r="G15" s="50">
        <v>41</v>
      </c>
      <c r="H15" s="50">
        <v>50000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50000</v>
      </c>
      <c r="Q15" s="49">
        <v>20</v>
      </c>
      <c r="R15" s="7">
        <f>ROUND(Q15*18/Q3,0)</f>
        <v>40</v>
      </c>
    </row>
    <row r="16" spans="1:18" s="6" customFormat="1" ht="18" customHeight="1">
      <c r="A16" s="345" t="s">
        <v>331</v>
      </c>
      <c r="B16" s="344">
        <v>16</v>
      </c>
      <c r="C16" s="50">
        <v>17</v>
      </c>
      <c r="D16" s="9">
        <v>30</v>
      </c>
      <c r="E16" s="52"/>
      <c r="F16" s="50" t="s">
        <v>182</v>
      </c>
      <c r="G16" s="50">
        <v>41</v>
      </c>
      <c r="H16" s="50">
        <v>50000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50000</v>
      </c>
      <c r="Q16" s="49">
        <v>21</v>
      </c>
      <c r="R16" s="7">
        <f>ROUND(Q16*18/Q3,0)</f>
        <v>42</v>
      </c>
    </row>
    <row r="17" spans="1:18" s="6" customFormat="1" ht="18" customHeight="1">
      <c r="A17" s="345" t="s">
        <v>21</v>
      </c>
      <c r="B17" s="344">
        <v>13.8</v>
      </c>
      <c r="C17" s="50">
        <v>17</v>
      </c>
      <c r="D17" s="9">
        <v>36</v>
      </c>
      <c r="E17" s="52"/>
      <c r="F17" s="50" t="s">
        <v>182</v>
      </c>
      <c r="G17" s="50">
        <v>41</v>
      </c>
      <c r="H17" s="50">
        <v>50000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50000</v>
      </c>
      <c r="O17" s="54"/>
      <c r="P17" s="54"/>
      <c r="Q17" s="49">
        <v>22</v>
      </c>
      <c r="R17" s="7">
        <f>ROUND(Q17*18/Q3,0)</f>
        <v>44</v>
      </c>
    </row>
    <row r="18" spans="1:18" s="6" customFormat="1" ht="18" customHeight="1">
      <c r="A18" s="345" t="s">
        <v>11</v>
      </c>
      <c r="B18" s="344">
        <v>12.1</v>
      </c>
      <c r="C18" s="50">
        <v>16</v>
      </c>
      <c r="D18" s="9">
        <v>36</v>
      </c>
      <c r="E18" s="52"/>
      <c r="F18" s="50" t="s">
        <v>296</v>
      </c>
      <c r="G18" s="50">
        <v>29</v>
      </c>
      <c r="H18" s="50">
        <v>50000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50000</v>
      </c>
      <c r="Q18" s="49">
        <v>23</v>
      </c>
      <c r="R18" s="7">
        <f>ROUND(Q18*18/Q3,0)</f>
        <v>46</v>
      </c>
    </row>
    <row r="19" spans="1:18" s="6" customFormat="1" ht="18" customHeight="1">
      <c r="A19" s="345" t="s">
        <v>13</v>
      </c>
      <c r="B19" s="344">
        <v>22.4</v>
      </c>
      <c r="C19" s="50">
        <v>16</v>
      </c>
      <c r="D19" s="9">
        <v>38</v>
      </c>
      <c r="E19" s="52"/>
      <c r="F19" s="50" t="s">
        <v>296</v>
      </c>
      <c r="G19" s="50">
        <v>29</v>
      </c>
      <c r="H19" s="50">
        <v>50000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50000</v>
      </c>
      <c r="Q19" s="49">
        <v>24</v>
      </c>
      <c r="R19" s="7">
        <f>ROUND(Q19*18/Q3,0)</f>
        <v>48</v>
      </c>
    </row>
    <row r="20" spans="1:18" s="48" customFormat="1" ht="18" customHeight="1">
      <c r="A20" s="345" t="s">
        <v>25</v>
      </c>
      <c r="B20" s="344">
        <v>14.5</v>
      </c>
      <c r="C20" s="50">
        <v>16</v>
      </c>
      <c r="D20" s="9">
        <v>32</v>
      </c>
      <c r="E20" s="52"/>
      <c r="F20" s="50" t="s">
        <v>296</v>
      </c>
      <c r="G20" s="50">
        <v>29</v>
      </c>
      <c r="H20" s="50">
        <v>50000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50000</v>
      </c>
      <c r="Q20" s="49">
        <v>25</v>
      </c>
      <c r="R20" s="7">
        <f>ROUND(Q20*18/Q3,0)</f>
        <v>50</v>
      </c>
    </row>
    <row r="21" spans="1:18" s="48" customFormat="1" ht="18" customHeight="1">
      <c r="A21" s="345" t="s">
        <v>332</v>
      </c>
      <c r="B21" s="344">
        <v>14.8</v>
      </c>
      <c r="C21" s="50">
        <v>14</v>
      </c>
      <c r="D21" s="9">
        <v>36</v>
      </c>
      <c r="E21" s="52"/>
      <c r="F21" s="50">
        <v>18</v>
      </c>
      <c r="G21" s="50">
        <v>23</v>
      </c>
      <c r="H21" s="50">
        <v>50000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50000</v>
      </c>
      <c r="Q21" s="49">
        <v>26</v>
      </c>
      <c r="R21" s="7">
        <f>ROUND(Q21*18/Q3,0)</f>
        <v>52</v>
      </c>
    </row>
    <row r="22" spans="1:18" s="48" customFormat="1" ht="18" customHeight="1">
      <c r="A22" s="345" t="s">
        <v>160</v>
      </c>
      <c r="B22" s="344">
        <v>20.6</v>
      </c>
      <c r="C22" s="50">
        <v>13</v>
      </c>
      <c r="D22" s="9">
        <v>40</v>
      </c>
      <c r="E22" s="52"/>
      <c r="F22" s="50">
        <v>19</v>
      </c>
      <c r="G22" s="50">
        <v>20</v>
      </c>
      <c r="H22" s="50">
        <v>50000</v>
      </c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50000</v>
      </c>
      <c r="Q22" s="49">
        <v>27</v>
      </c>
      <c r="R22" s="7">
        <f>ROUND(Q22*18/Q3,0)</f>
        <v>54</v>
      </c>
    </row>
    <row r="23" spans="1:18" s="48" customFormat="1" ht="18" customHeight="1">
      <c r="A23" s="345" t="s">
        <v>33</v>
      </c>
      <c r="B23" s="344">
        <v>24</v>
      </c>
      <c r="C23" s="50">
        <v>12</v>
      </c>
      <c r="D23" s="9">
        <v>44</v>
      </c>
      <c r="E23" s="52"/>
      <c r="F23" s="50">
        <v>20</v>
      </c>
      <c r="G23" s="50">
        <v>18</v>
      </c>
      <c r="H23" s="50">
        <v>50000</v>
      </c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50000</v>
      </c>
      <c r="Q23" s="49">
        <v>28</v>
      </c>
      <c r="R23" s="7">
        <f>ROUND(Q23*18/Q3,0)</f>
        <v>56</v>
      </c>
    </row>
    <row r="24" spans="1:18" s="48" customFormat="1" ht="18" customHeight="1">
      <c r="A24" s="345"/>
      <c r="B24" s="344"/>
      <c r="C24" s="50"/>
      <c r="D24" s="9"/>
      <c r="E24" s="52"/>
      <c r="F24" s="50"/>
      <c r="G24" s="50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50000</v>
      </c>
      <c r="Q24" s="49">
        <v>29</v>
      </c>
      <c r="R24" s="7">
        <f>ROUND(Q24*18/Q3,0)</f>
        <v>58</v>
      </c>
    </row>
    <row r="25" spans="1:18" s="48" customFormat="1" ht="18" customHeight="1">
      <c r="A25" s="345"/>
      <c r="B25" s="344"/>
      <c r="C25" s="50"/>
      <c r="D25" s="9"/>
      <c r="E25" s="52"/>
      <c r="F25" s="50"/>
      <c r="G25" s="50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50000</v>
      </c>
    </row>
    <row r="26" spans="1:18" s="48" customFormat="1" ht="18" customHeight="1" thickBot="1">
      <c r="A26" s="157"/>
      <c r="B26" s="192"/>
      <c r="C26" s="51"/>
      <c r="D26" s="51"/>
      <c r="E26" s="337"/>
      <c r="F26" s="338"/>
      <c r="G26" s="334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50000</v>
      </c>
    </row>
    <row r="27" spans="1:18" s="48" customFormat="1" ht="18" customHeight="1" thickBot="1">
      <c r="A27" s="157"/>
      <c r="B27" s="122"/>
      <c r="C27" s="50"/>
      <c r="D27" s="335"/>
      <c r="E27" s="342"/>
      <c r="F27" s="343" t="s">
        <v>383</v>
      </c>
      <c r="G27" s="346"/>
      <c r="H27" s="336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50000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50000</v>
      </c>
    </row>
    <row r="29" spans="1:18" ht="18" customHeight="1" thickBot="1">
      <c r="A29" s="1"/>
      <c r="B29" s="3"/>
      <c r="C29" s="57"/>
      <c r="D29" s="237">
        <f>SUM(D4:D28)</f>
        <v>678</v>
      </c>
      <c r="E29" s="238"/>
      <c r="F29" s="237"/>
      <c r="G29" s="236">
        <f>SUM(G4:G28)</f>
        <v>1940</v>
      </c>
      <c r="H29" s="236">
        <f>SUM(H4:H28)</f>
        <v>5650000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5000000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300000</v>
      </c>
    </row>
  </sheetData>
  <sheetProtection selectLockedCells="1" selectUnlockedCells="1"/>
  <sortState xmlns:xlrd2="http://schemas.microsoft.com/office/spreadsheetml/2017/richdata2" ref="H7:H9">
    <sortCondition descending="1" ref="H7:H9"/>
  </sortState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5222-342A-0A48-B06C-8C907FED2995}">
  <sheetPr>
    <pageSetUpPr fitToPage="1"/>
  </sheetPr>
  <dimension ref="A1:R38"/>
  <sheetViews>
    <sheetView workbookViewId="0">
      <selection sqref="A1:N30"/>
    </sheetView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218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219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Q2" s="59" t="s">
        <v>72</v>
      </c>
      <c r="R2" s="59" t="s">
        <v>73</v>
      </c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60">
        <v>9</v>
      </c>
      <c r="R3" s="7" t="s">
        <v>64</v>
      </c>
    </row>
    <row r="4" spans="1:18" s="6" customFormat="1" ht="18" customHeight="1">
      <c r="A4" s="345" t="s">
        <v>206</v>
      </c>
      <c r="B4" s="344">
        <v>14.2</v>
      </c>
      <c r="C4" s="50">
        <v>22</v>
      </c>
      <c r="D4" s="9">
        <v>38</v>
      </c>
      <c r="E4" s="52"/>
      <c r="F4" s="50">
        <v>1</v>
      </c>
      <c r="G4" s="50">
        <v>500</v>
      </c>
      <c r="H4" s="50">
        <v>1050000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1050000</v>
      </c>
      <c r="Q4" s="49">
        <v>9</v>
      </c>
      <c r="R4" s="7">
        <f>ROUND(Q4*18/Q3,0)</f>
        <v>18</v>
      </c>
    </row>
    <row r="5" spans="1:18" s="6" customFormat="1" ht="18" customHeight="1">
      <c r="A5" s="345" t="s">
        <v>21</v>
      </c>
      <c r="B5" s="344">
        <v>13.8</v>
      </c>
      <c r="C5" s="50">
        <v>19</v>
      </c>
      <c r="D5" s="9">
        <v>30</v>
      </c>
      <c r="E5" s="52"/>
      <c r="F5" s="50" t="s">
        <v>225</v>
      </c>
      <c r="G5" s="50">
        <v>208</v>
      </c>
      <c r="H5" s="50">
        <v>600000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800000</v>
      </c>
      <c r="Q5" s="49">
        <v>10</v>
      </c>
      <c r="R5" s="7">
        <f>ROUND(Q5*18/Q3,0)</f>
        <v>20</v>
      </c>
    </row>
    <row r="6" spans="1:18" s="6" customFormat="1" ht="18" customHeight="1">
      <c r="A6" s="345" t="s">
        <v>33</v>
      </c>
      <c r="B6" s="344">
        <v>24</v>
      </c>
      <c r="C6" s="50">
        <v>19</v>
      </c>
      <c r="D6" s="9">
        <v>42</v>
      </c>
      <c r="E6" s="52">
        <v>4.2</v>
      </c>
      <c r="F6" s="50" t="s">
        <v>225</v>
      </c>
      <c r="G6" s="50">
        <v>208</v>
      </c>
      <c r="H6" s="50">
        <v>900000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550000</v>
      </c>
      <c r="Q6" s="49">
        <v>11</v>
      </c>
      <c r="R6" s="7">
        <f>ROUND(Q6*18/Q3,0)</f>
        <v>22</v>
      </c>
    </row>
    <row r="7" spans="1:18" s="6" customFormat="1" ht="18" customHeight="1">
      <c r="A7" s="345" t="s">
        <v>35</v>
      </c>
      <c r="B7" s="344">
        <v>18.3</v>
      </c>
      <c r="C7" s="50">
        <v>19</v>
      </c>
      <c r="D7" s="9">
        <v>40</v>
      </c>
      <c r="E7" s="52"/>
      <c r="F7" s="50" t="s">
        <v>225</v>
      </c>
      <c r="G7" s="50">
        <v>208</v>
      </c>
      <c r="H7" s="50">
        <v>600000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450000</v>
      </c>
      <c r="O7" s="54"/>
      <c r="P7" s="54"/>
      <c r="Q7" s="49">
        <v>12</v>
      </c>
      <c r="R7" s="7">
        <f>ROUND(Q7*18/Q3,0)</f>
        <v>24</v>
      </c>
    </row>
    <row r="8" spans="1:18" s="6" customFormat="1" ht="18" customHeight="1">
      <c r="A8" s="345" t="s">
        <v>329</v>
      </c>
      <c r="B8" s="344">
        <v>16.399999999999999</v>
      </c>
      <c r="C8" s="50">
        <v>18</v>
      </c>
      <c r="D8" s="9">
        <v>32</v>
      </c>
      <c r="E8" s="52"/>
      <c r="F8" s="50">
        <v>5</v>
      </c>
      <c r="G8" s="50">
        <v>110</v>
      </c>
      <c r="H8" s="50">
        <v>400000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400000</v>
      </c>
      <c r="Q8" s="49">
        <v>13</v>
      </c>
      <c r="R8" s="7">
        <f>ROUND(Q8*18/Q3,0)</f>
        <v>26</v>
      </c>
    </row>
    <row r="9" spans="1:18" s="6" customFormat="1" ht="18" customHeight="1">
      <c r="A9" s="345" t="s">
        <v>31</v>
      </c>
      <c r="B9" s="344">
        <v>17.899999999999999</v>
      </c>
      <c r="C9" s="50">
        <v>17</v>
      </c>
      <c r="D9" s="9">
        <v>32</v>
      </c>
      <c r="E9" s="52"/>
      <c r="F9" s="50" t="s">
        <v>200</v>
      </c>
      <c r="G9" s="50">
        <v>95</v>
      </c>
      <c r="H9" s="50">
        <v>325000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350000.00000000006</v>
      </c>
      <c r="Q9" s="49">
        <v>14</v>
      </c>
      <c r="R9" s="7">
        <f>ROUND(Q9*18/Q3,0)</f>
        <v>28</v>
      </c>
    </row>
    <row r="10" spans="1:18" s="6" customFormat="1" ht="18" customHeight="1">
      <c r="A10" s="345" t="s">
        <v>38</v>
      </c>
      <c r="B10" s="344">
        <v>25</v>
      </c>
      <c r="C10" s="50">
        <v>17</v>
      </c>
      <c r="D10" s="9">
        <v>36</v>
      </c>
      <c r="E10" s="52"/>
      <c r="F10" s="50" t="s">
        <v>200</v>
      </c>
      <c r="G10" s="50">
        <v>95</v>
      </c>
      <c r="H10" s="50">
        <v>325000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300000</v>
      </c>
      <c r="Q10" s="49">
        <v>15</v>
      </c>
      <c r="R10" s="7">
        <f>ROUND(Q10*18/Q3,0)</f>
        <v>30</v>
      </c>
    </row>
    <row r="11" spans="1:18" s="6" customFormat="1" ht="18" customHeight="1">
      <c r="A11" s="345" t="s">
        <v>13</v>
      </c>
      <c r="B11" s="344">
        <v>22.4</v>
      </c>
      <c r="C11" s="50">
        <v>16</v>
      </c>
      <c r="D11" s="9">
        <v>38</v>
      </c>
      <c r="E11" s="52"/>
      <c r="F11" s="50" t="s">
        <v>210</v>
      </c>
      <c r="G11" s="50">
        <v>70</v>
      </c>
      <c r="H11" s="50">
        <v>150000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250000</v>
      </c>
      <c r="Q11" s="49">
        <v>16</v>
      </c>
      <c r="R11" s="7">
        <f>ROUND(Q11*18/Q3,0)</f>
        <v>32</v>
      </c>
    </row>
    <row r="12" spans="1:18" s="6" customFormat="1" ht="18" customHeight="1">
      <c r="A12" s="345" t="s">
        <v>29</v>
      </c>
      <c r="B12" s="344">
        <v>22.9</v>
      </c>
      <c r="C12" s="50">
        <v>16</v>
      </c>
      <c r="D12" s="9">
        <v>32</v>
      </c>
      <c r="E12" s="52"/>
      <c r="F12" s="50" t="s">
        <v>210</v>
      </c>
      <c r="G12" s="50">
        <v>70</v>
      </c>
      <c r="H12" s="50">
        <v>150000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50000</v>
      </c>
      <c r="Q12" s="49">
        <v>17</v>
      </c>
      <c r="R12" s="7">
        <f>ROUND(Q12*18/Q3,0)</f>
        <v>34</v>
      </c>
    </row>
    <row r="13" spans="1:18" s="6" customFormat="1" ht="18" customHeight="1">
      <c r="A13" s="345" t="s">
        <v>11</v>
      </c>
      <c r="B13" s="344">
        <v>12.1</v>
      </c>
      <c r="C13" s="50">
        <v>15</v>
      </c>
      <c r="D13" s="9">
        <v>30</v>
      </c>
      <c r="E13" s="52"/>
      <c r="F13" s="50">
        <v>10</v>
      </c>
      <c r="G13" s="50">
        <v>54</v>
      </c>
      <c r="H13" s="50">
        <v>50000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50000</v>
      </c>
      <c r="Q13" s="49">
        <v>18</v>
      </c>
      <c r="R13" s="7">
        <f>ROUND(Q13*18/Q3,0)</f>
        <v>36</v>
      </c>
    </row>
    <row r="14" spans="1:18" s="6" customFormat="1" ht="18" customHeight="1">
      <c r="A14" s="345" t="s">
        <v>331</v>
      </c>
      <c r="B14" s="344">
        <v>16</v>
      </c>
      <c r="C14" s="50">
        <v>14</v>
      </c>
      <c r="D14" s="9">
        <v>36</v>
      </c>
      <c r="E14" s="52"/>
      <c r="F14" s="50" t="s">
        <v>291</v>
      </c>
      <c r="G14" s="50">
        <v>45</v>
      </c>
      <c r="H14" s="50">
        <v>50000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50000</v>
      </c>
      <c r="Q14" s="49">
        <v>19</v>
      </c>
      <c r="R14" s="7">
        <f>ROUND(Q14*18/Q3,0)</f>
        <v>38</v>
      </c>
    </row>
    <row r="15" spans="1:18" s="6" customFormat="1" ht="18" customHeight="1">
      <c r="A15" s="345" t="s">
        <v>25</v>
      </c>
      <c r="B15" s="344">
        <v>14.5</v>
      </c>
      <c r="C15" s="50">
        <v>14</v>
      </c>
      <c r="D15" s="9">
        <v>40</v>
      </c>
      <c r="E15" s="52">
        <v>2.56</v>
      </c>
      <c r="F15" s="50" t="s">
        <v>291</v>
      </c>
      <c r="G15" s="50">
        <v>45</v>
      </c>
      <c r="H15" s="50">
        <v>350000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50000</v>
      </c>
      <c r="Q15" s="49">
        <v>20</v>
      </c>
      <c r="R15" s="7">
        <f>ROUND(Q15*18/Q3,0)</f>
        <v>40</v>
      </c>
    </row>
    <row r="16" spans="1:18" s="6" customFormat="1" ht="18" customHeight="1">
      <c r="A16" s="345" t="s">
        <v>144</v>
      </c>
      <c r="B16" s="344">
        <v>12.7</v>
      </c>
      <c r="C16" s="50">
        <v>14</v>
      </c>
      <c r="D16" s="9">
        <v>28</v>
      </c>
      <c r="E16" s="52"/>
      <c r="F16" s="50" t="s">
        <v>291</v>
      </c>
      <c r="G16" s="50">
        <v>45</v>
      </c>
      <c r="H16" s="50">
        <v>50000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50000</v>
      </c>
      <c r="Q16" s="49">
        <v>21</v>
      </c>
      <c r="R16" s="7">
        <f>ROUND(Q16*18/Q3,0)</f>
        <v>42</v>
      </c>
    </row>
    <row r="17" spans="1:18" s="6" customFormat="1" ht="18" customHeight="1">
      <c r="A17" s="345" t="s">
        <v>341</v>
      </c>
      <c r="B17" s="344">
        <v>14.6</v>
      </c>
      <c r="C17" s="50">
        <v>13</v>
      </c>
      <c r="D17" s="9">
        <v>38</v>
      </c>
      <c r="E17" s="52"/>
      <c r="F17" s="50" t="s">
        <v>292</v>
      </c>
      <c r="G17" s="50">
        <v>33</v>
      </c>
      <c r="H17" s="50">
        <v>50000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50000</v>
      </c>
      <c r="O17" s="54"/>
      <c r="P17" s="54"/>
      <c r="Q17" s="49">
        <v>22</v>
      </c>
      <c r="R17" s="7">
        <f>ROUND(Q17*18/Q3,0)</f>
        <v>44</v>
      </c>
    </row>
    <row r="18" spans="1:18" s="6" customFormat="1" ht="18" customHeight="1">
      <c r="A18" s="345" t="s">
        <v>332</v>
      </c>
      <c r="B18" s="344">
        <v>14.8</v>
      </c>
      <c r="C18" s="50">
        <v>13</v>
      </c>
      <c r="D18" s="9">
        <v>38</v>
      </c>
      <c r="E18" s="52"/>
      <c r="F18" s="50" t="s">
        <v>292</v>
      </c>
      <c r="G18" s="50">
        <v>33</v>
      </c>
      <c r="H18" s="50">
        <v>50000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50000</v>
      </c>
      <c r="Q18" s="49">
        <v>23</v>
      </c>
      <c r="R18" s="7">
        <f>ROUND(Q18*18/Q3,0)</f>
        <v>46</v>
      </c>
    </row>
    <row r="19" spans="1:18" s="6" customFormat="1" ht="18" customHeight="1">
      <c r="A19" s="345" t="s">
        <v>109</v>
      </c>
      <c r="B19" s="344">
        <v>21.5</v>
      </c>
      <c r="C19" s="50">
        <v>13</v>
      </c>
      <c r="D19" s="9">
        <v>48</v>
      </c>
      <c r="E19" s="52"/>
      <c r="F19" s="50" t="s">
        <v>292</v>
      </c>
      <c r="G19" s="50">
        <v>33</v>
      </c>
      <c r="H19" s="50">
        <v>50000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50000</v>
      </c>
      <c r="Q19" s="49">
        <v>24</v>
      </c>
      <c r="R19" s="7">
        <f>ROUND(Q19*18/Q3,0)</f>
        <v>48</v>
      </c>
    </row>
    <row r="20" spans="1:18" s="48" customFormat="1" ht="18" customHeight="1">
      <c r="A20" s="345" t="s">
        <v>105</v>
      </c>
      <c r="B20" s="344">
        <v>11.7</v>
      </c>
      <c r="C20" s="50">
        <v>13</v>
      </c>
      <c r="D20" s="9">
        <v>42</v>
      </c>
      <c r="E20" s="52"/>
      <c r="F20" s="50" t="s">
        <v>292</v>
      </c>
      <c r="G20" s="50">
        <v>25</v>
      </c>
      <c r="H20" s="50">
        <v>50000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50000</v>
      </c>
      <c r="Q20" s="49">
        <v>25</v>
      </c>
      <c r="R20" s="7">
        <f>ROUND(Q20*18/Q3,0)</f>
        <v>50</v>
      </c>
    </row>
    <row r="21" spans="1:18" s="48" customFormat="1" ht="18" customHeight="1">
      <c r="A21" s="345" t="s">
        <v>8</v>
      </c>
      <c r="B21" s="344">
        <v>19.2</v>
      </c>
      <c r="C21" s="50">
        <v>12</v>
      </c>
      <c r="D21" s="9">
        <v>40</v>
      </c>
      <c r="E21" s="52"/>
      <c r="F21" s="50" t="s">
        <v>303</v>
      </c>
      <c r="G21" s="50">
        <v>25</v>
      </c>
      <c r="H21" s="50">
        <v>50000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50000</v>
      </c>
      <c r="Q21" s="49">
        <v>26</v>
      </c>
      <c r="R21" s="7">
        <f>ROUND(Q21*18/Q3,0)</f>
        <v>52</v>
      </c>
    </row>
    <row r="22" spans="1:18" s="48" customFormat="1" ht="18" customHeight="1">
      <c r="A22" s="345" t="s">
        <v>160</v>
      </c>
      <c r="B22" s="344">
        <v>20.6</v>
      </c>
      <c r="C22" s="50">
        <v>12</v>
      </c>
      <c r="D22" s="9">
        <v>40</v>
      </c>
      <c r="E22" s="52"/>
      <c r="F22" s="50" t="s">
        <v>303</v>
      </c>
      <c r="G22" s="50">
        <v>20</v>
      </c>
      <c r="H22" s="50">
        <v>50000</v>
      </c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50000</v>
      </c>
      <c r="Q22" s="49">
        <v>27</v>
      </c>
      <c r="R22" s="7">
        <f>ROUND(Q22*18/Q3,0)</f>
        <v>54</v>
      </c>
    </row>
    <row r="23" spans="1:18" s="48" customFormat="1" ht="18" customHeight="1">
      <c r="A23" s="345" t="s">
        <v>138</v>
      </c>
      <c r="B23" s="344">
        <v>13.1</v>
      </c>
      <c r="C23" s="50">
        <v>10</v>
      </c>
      <c r="D23" s="9">
        <v>42</v>
      </c>
      <c r="E23" s="52"/>
      <c r="F23" s="50">
        <v>20</v>
      </c>
      <c r="G23" s="50">
        <v>18</v>
      </c>
      <c r="H23" s="50">
        <v>50000</v>
      </c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50000</v>
      </c>
      <c r="Q23" s="49">
        <v>28</v>
      </c>
      <c r="R23" s="7">
        <f>ROUND(Q23*18/Q3,0)</f>
        <v>56</v>
      </c>
    </row>
    <row r="24" spans="1:18" s="48" customFormat="1" ht="18" customHeight="1">
      <c r="A24" s="345"/>
      <c r="B24" s="344"/>
      <c r="C24" s="50"/>
      <c r="D24" s="9"/>
      <c r="E24" s="52"/>
      <c r="F24" s="50"/>
      <c r="G24" s="50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50000</v>
      </c>
      <c r="Q24" s="49">
        <v>29</v>
      </c>
      <c r="R24" s="7">
        <f>ROUND(Q24*18/Q3,0)</f>
        <v>58</v>
      </c>
    </row>
    <row r="25" spans="1:18" s="48" customFormat="1" ht="18" customHeight="1">
      <c r="A25" s="345"/>
      <c r="B25" s="344"/>
      <c r="C25" s="50"/>
      <c r="D25" s="9"/>
      <c r="E25" s="52"/>
      <c r="F25" s="50"/>
      <c r="G25" s="50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50000</v>
      </c>
    </row>
    <row r="26" spans="1:18" s="48" customFormat="1" ht="18" customHeight="1" thickBot="1">
      <c r="A26" s="157"/>
      <c r="B26" s="192"/>
      <c r="C26" s="51"/>
      <c r="D26" s="51"/>
      <c r="E26" s="337"/>
      <c r="F26" s="338"/>
      <c r="G26" s="334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50000</v>
      </c>
    </row>
    <row r="27" spans="1:18" s="48" customFormat="1" ht="18" customHeight="1" thickBot="1">
      <c r="A27" s="157"/>
      <c r="B27" s="122"/>
      <c r="C27" s="50"/>
      <c r="D27" s="335"/>
      <c r="E27" s="342"/>
      <c r="F27" s="343" t="s">
        <v>383</v>
      </c>
      <c r="G27" s="346"/>
      <c r="H27" s="336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50000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50000</v>
      </c>
    </row>
    <row r="29" spans="1:18" ht="18" customHeight="1" thickBot="1">
      <c r="A29" s="1"/>
      <c r="B29" s="3"/>
      <c r="C29" s="57"/>
      <c r="D29" s="237">
        <f>SUM(D4:D28)</f>
        <v>742</v>
      </c>
      <c r="E29" s="238"/>
      <c r="F29" s="237"/>
      <c r="G29" s="236">
        <f>SUM(G4:G28)</f>
        <v>1940</v>
      </c>
      <c r="H29" s="236">
        <f>SUM(H4:H28)</f>
        <v>5350000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5000000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300000</v>
      </c>
    </row>
    <row r="38" spans="6:6">
      <c r="F38" s="46" t="s">
        <v>388</v>
      </c>
    </row>
  </sheetData>
  <sheetProtection selectLockedCells="1" selectUnlockedCells="1"/>
  <sortState xmlns:xlrd2="http://schemas.microsoft.com/office/spreadsheetml/2017/richdata2" ref="A4:E23">
    <sortCondition descending="1" ref="C4:C23"/>
  </sortState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578E-04C7-5444-A899-C9F4DD797208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162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385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Q2" s="59" t="s">
        <v>72</v>
      </c>
      <c r="R2" s="59" t="s">
        <v>73</v>
      </c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60">
        <v>16</v>
      </c>
      <c r="R3" s="7" t="s">
        <v>64</v>
      </c>
    </row>
    <row r="4" spans="1:18" s="6" customFormat="1" ht="18" customHeight="1">
      <c r="A4" s="348" t="s">
        <v>38</v>
      </c>
      <c r="B4" s="192">
        <v>25.4</v>
      </c>
      <c r="C4" s="50">
        <v>34</v>
      </c>
      <c r="D4" s="51">
        <v>33</v>
      </c>
      <c r="E4" s="9"/>
      <c r="F4" s="50">
        <v>1</v>
      </c>
      <c r="G4" s="50">
        <v>600</v>
      </c>
      <c r="H4" s="50">
        <v>2100000</v>
      </c>
      <c r="I4" s="53"/>
      <c r="J4" s="218">
        <v>1</v>
      </c>
      <c r="K4" s="213">
        <v>0.25</v>
      </c>
      <c r="L4" s="214">
        <v>0.21</v>
      </c>
      <c r="M4" s="249">
        <v>600</v>
      </c>
      <c r="N4" s="220">
        <v>2100000</v>
      </c>
      <c r="Q4" s="49">
        <v>20</v>
      </c>
      <c r="R4" s="7">
        <f>ROUND(Q4*18/Q3,0)</f>
        <v>23</v>
      </c>
    </row>
    <row r="5" spans="1:18" s="6" customFormat="1" ht="18" customHeight="1">
      <c r="A5" s="348" t="s">
        <v>138</v>
      </c>
      <c r="B5" s="192">
        <v>13.6</v>
      </c>
      <c r="C5" s="51">
        <v>34</v>
      </c>
      <c r="D5" s="9">
        <v>34</v>
      </c>
      <c r="E5" s="56"/>
      <c r="F5" s="50">
        <v>2</v>
      </c>
      <c r="G5" s="50">
        <v>360</v>
      </c>
      <c r="H5" s="50">
        <v>1600000</v>
      </c>
      <c r="I5" s="53"/>
      <c r="J5" s="221">
        <v>2</v>
      </c>
      <c r="K5" s="213">
        <v>0.15</v>
      </c>
      <c r="L5" s="214">
        <v>0.16</v>
      </c>
      <c r="M5" s="249">
        <v>360</v>
      </c>
      <c r="N5" s="220">
        <v>1600000</v>
      </c>
      <c r="Q5" s="49">
        <v>21</v>
      </c>
      <c r="R5" s="7">
        <f>ROUND(Q5*18/Q3,0)</f>
        <v>24</v>
      </c>
    </row>
    <row r="6" spans="1:18" s="6" customFormat="1" ht="18" customHeight="1">
      <c r="A6" s="348" t="s">
        <v>8</v>
      </c>
      <c r="B6" s="192">
        <v>19.399999999999999</v>
      </c>
      <c r="C6" s="51">
        <v>33</v>
      </c>
      <c r="D6" s="51">
        <v>32</v>
      </c>
      <c r="E6" s="9"/>
      <c r="F6" s="50" t="s">
        <v>300</v>
      </c>
      <c r="G6" s="50">
        <v>195</v>
      </c>
      <c r="H6" s="50">
        <v>1000000</v>
      </c>
      <c r="I6" s="53"/>
      <c r="J6" s="218">
        <v>3</v>
      </c>
      <c r="K6" s="213">
        <v>9.5000000000000001E-2</v>
      </c>
      <c r="L6" s="214">
        <v>0.11</v>
      </c>
      <c r="M6" s="249">
        <v>228</v>
      </c>
      <c r="N6" s="220">
        <v>1100000</v>
      </c>
      <c r="Q6" s="49">
        <v>22</v>
      </c>
      <c r="R6" s="7">
        <f>ROUND(Q6*18/Q3,0)</f>
        <v>25</v>
      </c>
    </row>
    <row r="7" spans="1:18" s="6" customFormat="1" ht="18" customHeight="1">
      <c r="A7" s="348" t="s">
        <v>144</v>
      </c>
      <c r="B7" s="192">
        <v>12.9</v>
      </c>
      <c r="C7" s="9">
        <v>33</v>
      </c>
      <c r="D7" s="51">
        <v>35</v>
      </c>
      <c r="E7" s="9"/>
      <c r="F7" s="50" t="s">
        <v>300</v>
      </c>
      <c r="G7" s="50">
        <v>195</v>
      </c>
      <c r="H7" s="50">
        <v>1000000</v>
      </c>
      <c r="I7" s="53"/>
      <c r="J7" s="221">
        <v>4</v>
      </c>
      <c r="K7" s="213">
        <v>6.7500000000000004E-2</v>
      </c>
      <c r="L7" s="214">
        <v>0.09</v>
      </c>
      <c r="M7" s="249">
        <v>162</v>
      </c>
      <c r="N7" s="220">
        <v>900000</v>
      </c>
      <c r="O7" s="54"/>
      <c r="P7" s="54"/>
      <c r="Q7" s="49">
        <v>23</v>
      </c>
      <c r="R7" s="7">
        <f>ROUND(Q7*18/Q3,0)</f>
        <v>26</v>
      </c>
    </row>
    <row r="8" spans="1:18" s="6" customFormat="1" ht="18" customHeight="1">
      <c r="A8" s="348" t="s">
        <v>329</v>
      </c>
      <c r="B8" s="192">
        <v>16.7</v>
      </c>
      <c r="C8" s="50">
        <v>32</v>
      </c>
      <c r="D8" s="9">
        <v>34</v>
      </c>
      <c r="E8" s="52"/>
      <c r="F8" s="50">
        <v>5</v>
      </c>
      <c r="G8" s="50">
        <v>132</v>
      </c>
      <c r="H8" s="50">
        <v>800000</v>
      </c>
      <c r="I8" s="53"/>
      <c r="J8" s="218">
        <v>5</v>
      </c>
      <c r="K8" s="213">
        <v>5.5E-2</v>
      </c>
      <c r="L8" s="214">
        <v>0.08</v>
      </c>
      <c r="M8" s="249">
        <v>132</v>
      </c>
      <c r="N8" s="220">
        <v>800000</v>
      </c>
      <c r="Q8" s="49">
        <v>24</v>
      </c>
      <c r="R8" s="7">
        <f>ROUND(Q8*18/Q3,0)</f>
        <v>27</v>
      </c>
    </row>
    <row r="9" spans="1:18" s="6" customFormat="1" ht="18" customHeight="1">
      <c r="A9" s="348" t="s">
        <v>205</v>
      </c>
      <c r="B9" s="192">
        <v>21.6</v>
      </c>
      <c r="C9" s="50">
        <v>30</v>
      </c>
      <c r="D9" s="9">
        <v>33</v>
      </c>
      <c r="E9" s="52"/>
      <c r="F9" s="50" t="s">
        <v>200</v>
      </c>
      <c r="G9" s="50">
        <v>114</v>
      </c>
      <c r="H9" s="50">
        <v>650000</v>
      </c>
      <c r="I9" s="53"/>
      <c r="J9" s="221">
        <v>6</v>
      </c>
      <c r="K9" s="213">
        <v>0.05</v>
      </c>
      <c r="L9" s="214">
        <v>7.0000000000000007E-2</v>
      </c>
      <c r="M9" s="249">
        <v>120</v>
      </c>
      <c r="N9" s="220">
        <v>700000.00000000012</v>
      </c>
      <c r="Q9" s="49">
        <v>25</v>
      </c>
      <c r="R9" s="7">
        <f>ROUND(Q9*18/Q3,0)</f>
        <v>28</v>
      </c>
    </row>
    <row r="10" spans="1:18" s="6" customFormat="1" ht="18" customHeight="1">
      <c r="A10" s="348" t="s">
        <v>21</v>
      </c>
      <c r="B10" s="192">
        <v>13.8</v>
      </c>
      <c r="C10" s="51">
        <v>30</v>
      </c>
      <c r="D10" s="9">
        <v>29</v>
      </c>
      <c r="E10" s="52"/>
      <c r="F10" s="50" t="s">
        <v>200</v>
      </c>
      <c r="G10" s="50">
        <v>114</v>
      </c>
      <c r="H10" s="50">
        <v>650000</v>
      </c>
      <c r="I10" s="53"/>
      <c r="J10" s="218">
        <v>7</v>
      </c>
      <c r="K10" s="213">
        <v>4.4999999999999998E-2</v>
      </c>
      <c r="L10" s="214">
        <v>0.06</v>
      </c>
      <c r="M10" s="249">
        <v>108</v>
      </c>
      <c r="N10" s="220">
        <v>600000</v>
      </c>
      <c r="Q10" s="49">
        <v>26</v>
      </c>
      <c r="R10" s="7">
        <f>ROUND(Q10*18/Q3,0)</f>
        <v>29</v>
      </c>
    </row>
    <row r="11" spans="1:18" s="6" customFormat="1" ht="18" customHeight="1">
      <c r="A11" s="348" t="s">
        <v>331</v>
      </c>
      <c r="B11" s="192">
        <v>16</v>
      </c>
      <c r="C11" s="50">
        <v>29</v>
      </c>
      <c r="D11" s="51">
        <v>30</v>
      </c>
      <c r="E11" s="52"/>
      <c r="F11" s="50">
        <v>8</v>
      </c>
      <c r="G11" s="50">
        <v>96</v>
      </c>
      <c r="H11" s="50">
        <v>500000</v>
      </c>
      <c r="I11" s="53"/>
      <c r="J11" s="221">
        <v>8</v>
      </c>
      <c r="K11" s="213">
        <v>0.04</v>
      </c>
      <c r="L11" s="214">
        <v>0.05</v>
      </c>
      <c r="M11" s="249">
        <v>96</v>
      </c>
      <c r="N11" s="220">
        <v>500000</v>
      </c>
      <c r="Q11" s="49">
        <v>27</v>
      </c>
      <c r="R11" s="7">
        <f>ROUND(Q11*18/Q3,0)</f>
        <v>30</v>
      </c>
    </row>
    <row r="12" spans="1:18" s="6" customFormat="1" ht="18" customHeight="1">
      <c r="A12" s="348" t="s">
        <v>160</v>
      </c>
      <c r="B12" s="192">
        <v>20.6</v>
      </c>
      <c r="C12" s="50">
        <v>27</v>
      </c>
      <c r="D12" s="51">
        <v>38</v>
      </c>
      <c r="E12" s="52"/>
      <c r="F12" s="50" t="s">
        <v>201</v>
      </c>
      <c r="G12" s="50">
        <v>60</v>
      </c>
      <c r="H12" s="50">
        <v>100000</v>
      </c>
      <c r="I12" s="53"/>
      <c r="J12" s="218">
        <v>9</v>
      </c>
      <c r="K12" s="213">
        <v>0.03</v>
      </c>
      <c r="L12" s="214">
        <v>0.01</v>
      </c>
      <c r="M12" s="249">
        <v>72</v>
      </c>
      <c r="N12" s="220">
        <v>100000</v>
      </c>
      <c r="Q12" s="49">
        <v>28</v>
      </c>
      <c r="R12" s="7">
        <f>ROUND(Q12*18/Q3,0)</f>
        <v>32</v>
      </c>
    </row>
    <row r="13" spans="1:18" s="6" customFormat="1" ht="18" customHeight="1">
      <c r="A13" s="348" t="s">
        <v>206</v>
      </c>
      <c r="B13" s="192">
        <v>14.6</v>
      </c>
      <c r="C13" s="51">
        <v>27</v>
      </c>
      <c r="D13" s="9">
        <v>36</v>
      </c>
      <c r="E13" s="52"/>
      <c r="F13" s="50" t="s">
        <v>201</v>
      </c>
      <c r="G13" s="50">
        <v>60</v>
      </c>
      <c r="H13" s="50">
        <v>100000</v>
      </c>
      <c r="I13" s="53"/>
      <c r="J13" s="221">
        <v>10</v>
      </c>
      <c r="K13" s="213">
        <v>2.7E-2</v>
      </c>
      <c r="L13" s="214">
        <v>0.01</v>
      </c>
      <c r="M13" s="249">
        <v>64.8</v>
      </c>
      <c r="N13" s="220">
        <v>100000</v>
      </c>
      <c r="Q13" s="49">
        <v>29</v>
      </c>
      <c r="R13" s="7">
        <f>ROUND(Q13*18/Q3,0)</f>
        <v>33</v>
      </c>
    </row>
    <row r="14" spans="1:18" s="6" customFormat="1" ht="18" customHeight="1">
      <c r="A14" s="348" t="s">
        <v>13</v>
      </c>
      <c r="B14" s="192">
        <v>22.1</v>
      </c>
      <c r="C14" s="50">
        <v>27</v>
      </c>
      <c r="D14" s="9">
        <v>33</v>
      </c>
      <c r="E14" s="9"/>
      <c r="F14" s="50" t="s">
        <v>201</v>
      </c>
      <c r="G14" s="50">
        <v>60</v>
      </c>
      <c r="H14" s="50">
        <v>100000</v>
      </c>
      <c r="I14" s="53"/>
      <c r="J14" s="218">
        <v>11</v>
      </c>
      <c r="K14" s="213">
        <v>2.4500000000000001E-2</v>
      </c>
      <c r="L14" s="214">
        <v>0.01</v>
      </c>
      <c r="M14" s="249">
        <v>58.800000000000004</v>
      </c>
      <c r="N14" s="220">
        <v>100000</v>
      </c>
      <c r="Q14" s="49">
        <v>30</v>
      </c>
      <c r="R14" s="7">
        <f>ROUND(Q14*18/Q3,0)</f>
        <v>34</v>
      </c>
    </row>
    <row r="15" spans="1:18" s="6" customFormat="1" ht="18" customHeight="1">
      <c r="A15" s="348" t="s">
        <v>332</v>
      </c>
      <c r="B15" s="192">
        <v>14.6</v>
      </c>
      <c r="C15" s="50">
        <v>27</v>
      </c>
      <c r="D15" s="9">
        <v>35</v>
      </c>
      <c r="E15" s="52">
        <v>1.52</v>
      </c>
      <c r="F15" s="50" t="s">
        <v>201</v>
      </c>
      <c r="G15" s="50">
        <v>60</v>
      </c>
      <c r="H15" s="50">
        <v>700000</v>
      </c>
      <c r="I15" s="53"/>
      <c r="J15" s="221">
        <v>12</v>
      </c>
      <c r="K15" s="213">
        <v>2.2499999999999999E-2</v>
      </c>
      <c r="L15" s="214">
        <v>0.01</v>
      </c>
      <c r="M15" s="249">
        <v>54</v>
      </c>
      <c r="N15" s="220">
        <v>100000</v>
      </c>
      <c r="Q15" s="49">
        <v>31</v>
      </c>
      <c r="R15" s="7">
        <f>ROUND(Q15*18/Q3,0)</f>
        <v>35</v>
      </c>
    </row>
    <row r="16" spans="1:18" s="6" customFormat="1" ht="18" customHeight="1">
      <c r="A16" s="348" t="s">
        <v>31</v>
      </c>
      <c r="B16" s="192">
        <v>17.899999999999999</v>
      </c>
      <c r="C16" s="9">
        <v>27</v>
      </c>
      <c r="D16" s="51">
        <v>29</v>
      </c>
      <c r="E16" s="9"/>
      <c r="F16" s="50" t="s">
        <v>201</v>
      </c>
      <c r="G16" s="50">
        <v>60</v>
      </c>
      <c r="H16" s="50">
        <v>100000</v>
      </c>
      <c r="I16" s="53"/>
      <c r="J16" s="218">
        <v>13</v>
      </c>
      <c r="K16" s="213">
        <v>2.0500000000000001E-2</v>
      </c>
      <c r="L16" s="214">
        <v>0.01</v>
      </c>
      <c r="M16" s="249">
        <v>49.2</v>
      </c>
      <c r="N16" s="220">
        <v>100000</v>
      </c>
      <c r="Q16" s="49">
        <v>32</v>
      </c>
      <c r="R16" s="7">
        <f>ROUND(Q16*18/Q3,0)</f>
        <v>36</v>
      </c>
    </row>
    <row r="17" spans="1:18" s="6" customFormat="1" ht="18" customHeight="1">
      <c r="A17" s="348" t="s">
        <v>105</v>
      </c>
      <c r="B17" s="192">
        <v>11.6</v>
      </c>
      <c r="C17" s="50">
        <v>26</v>
      </c>
      <c r="D17" s="9">
        <v>36</v>
      </c>
      <c r="E17" s="52"/>
      <c r="F17" s="50">
        <v>14</v>
      </c>
      <c r="G17" s="50">
        <v>44</v>
      </c>
      <c r="H17" s="50">
        <v>100000</v>
      </c>
      <c r="I17" s="53"/>
      <c r="J17" s="221">
        <v>14</v>
      </c>
      <c r="K17" s="213">
        <v>1.8499999999999999E-2</v>
      </c>
      <c r="L17" s="214">
        <v>0.01</v>
      </c>
      <c r="M17" s="249">
        <v>44.4</v>
      </c>
      <c r="N17" s="220">
        <v>100000</v>
      </c>
      <c r="O17" s="54"/>
      <c r="P17" s="54"/>
      <c r="Q17" s="49">
        <v>33</v>
      </c>
      <c r="R17" s="7">
        <f>ROUND(Q17*18/Q3,0)</f>
        <v>37</v>
      </c>
    </row>
    <row r="18" spans="1:18" s="6" customFormat="1" ht="18" customHeight="1">
      <c r="A18" s="348" t="s">
        <v>35</v>
      </c>
      <c r="B18" s="192">
        <v>18.3</v>
      </c>
      <c r="C18" s="9">
        <v>25</v>
      </c>
      <c r="D18" s="9">
        <v>35</v>
      </c>
      <c r="E18" s="52"/>
      <c r="F18" s="50">
        <v>15</v>
      </c>
      <c r="G18" s="50">
        <v>40</v>
      </c>
      <c r="H18" s="50">
        <v>100000</v>
      </c>
      <c r="I18" s="53"/>
      <c r="J18" s="218">
        <v>15</v>
      </c>
      <c r="K18" s="213">
        <v>1.6500000000000001E-2</v>
      </c>
      <c r="L18" s="214">
        <v>0.01</v>
      </c>
      <c r="M18" s="249">
        <v>39.6</v>
      </c>
      <c r="N18" s="220">
        <v>100000</v>
      </c>
      <c r="Q18" s="49">
        <v>34</v>
      </c>
      <c r="R18" s="7">
        <f>ROUND(Q18*18/Q3,0)</f>
        <v>38</v>
      </c>
    </row>
    <row r="19" spans="1:18" s="6" customFormat="1" ht="18" customHeight="1">
      <c r="A19" s="348" t="s">
        <v>109</v>
      </c>
      <c r="B19" s="192">
        <v>21.1</v>
      </c>
      <c r="C19" s="51">
        <v>20</v>
      </c>
      <c r="D19" s="51">
        <v>37</v>
      </c>
      <c r="E19" s="52"/>
      <c r="F19" s="50">
        <v>16</v>
      </c>
      <c r="G19" s="50">
        <v>35</v>
      </c>
      <c r="H19" s="50">
        <v>100000</v>
      </c>
      <c r="I19" s="53"/>
      <c r="J19" s="221">
        <v>16</v>
      </c>
      <c r="K19" s="213">
        <v>1.4500000000000001E-2</v>
      </c>
      <c r="L19" s="214">
        <v>0.01</v>
      </c>
      <c r="M19" s="249">
        <v>34.800000000000004</v>
      </c>
      <c r="N19" s="220">
        <v>100000</v>
      </c>
      <c r="Q19" s="49">
        <v>35</v>
      </c>
      <c r="R19" s="7">
        <f>ROUND(Q19*18/Q3,0)</f>
        <v>39</v>
      </c>
    </row>
    <row r="20" spans="1:18" s="48" customFormat="1" ht="18" customHeight="1">
      <c r="A20" s="348" t="s">
        <v>330</v>
      </c>
      <c r="B20" s="192">
        <v>14.6</v>
      </c>
      <c r="C20" s="50" t="s">
        <v>74</v>
      </c>
      <c r="D20" s="51" t="s">
        <v>74</v>
      </c>
      <c r="E20" s="52"/>
      <c r="F20" s="50" t="s">
        <v>384</v>
      </c>
      <c r="G20" s="50" t="s">
        <v>74</v>
      </c>
      <c r="H20" s="50" t="s">
        <v>74</v>
      </c>
      <c r="I20" s="53"/>
      <c r="J20" s="218">
        <v>17</v>
      </c>
      <c r="K20" s="213">
        <v>1.2999999999999999E-2</v>
      </c>
      <c r="L20" s="214">
        <v>0.01</v>
      </c>
      <c r="M20" s="249">
        <v>31.2</v>
      </c>
      <c r="N20" s="220">
        <v>100000</v>
      </c>
      <c r="Q20" s="49">
        <v>36</v>
      </c>
      <c r="R20" s="7">
        <f>ROUND(Q20*18/Q3,0)</f>
        <v>41</v>
      </c>
    </row>
    <row r="21" spans="1:18" s="48" customFormat="1" ht="18" customHeight="1">
      <c r="A21" s="348"/>
      <c r="B21" s="192"/>
      <c r="C21" s="50"/>
      <c r="D21" s="51"/>
      <c r="E21" s="52"/>
      <c r="F21" s="50"/>
      <c r="G21" s="50"/>
      <c r="H21" s="50"/>
      <c r="I21" s="53"/>
      <c r="J21" s="221">
        <v>18</v>
      </c>
      <c r="K21" s="213">
        <v>1.15E-2</v>
      </c>
      <c r="L21" s="214">
        <v>0.01</v>
      </c>
      <c r="M21" s="249">
        <v>27.599999999999998</v>
      </c>
      <c r="N21" s="220">
        <v>100000</v>
      </c>
      <c r="Q21" s="49">
        <v>37</v>
      </c>
      <c r="R21" s="7">
        <f>ROUND(Q21*18/Q3,0)</f>
        <v>42</v>
      </c>
    </row>
    <row r="22" spans="1:18" s="48" customFormat="1" ht="18" customHeight="1">
      <c r="A22" s="348"/>
      <c r="B22" s="192"/>
      <c r="C22" s="50"/>
      <c r="D22" s="51"/>
      <c r="E22" s="9"/>
      <c r="F22" s="50"/>
      <c r="G22" s="50"/>
      <c r="H22" s="50"/>
      <c r="I22" s="53"/>
      <c r="J22" s="218">
        <v>19</v>
      </c>
      <c r="K22" s="213">
        <v>0.01</v>
      </c>
      <c r="L22" s="214">
        <v>0.01</v>
      </c>
      <c r="M22" s="249">
        <v>24</v>
      </c>
      <c r="N22" s="220">
        <v>100000</v>
      </c>
      <c r="Q22" s="49">
        <v>38</v>
      </c>
      <c r="R22" s="7">
        <f>ROUND(Q22*18/Q3,0)</f>
        <v>43</v>
      </c>
    </row>
    <row r="23" spans="1:18" s="48" customFormat="1" ht="18" customHeight="1">
      <c r="A23" s="348"/>
      <c r="B23" s="192"/>
      <c r="C23" s="50"/>
      <c r="D23" s="51"/>
      <c r="E23" s="9"/>
      <c r="F23" s="50"/>
      <c r="G23" s="50"/>
      <c r="H23" s="50"/>
      <c r="I23" s="53"/>
      <c r="J23" s="221">
        <v>20</v>
      </c>
      <c r="K23" s="213">
        <v>8.9999999999999993E-3</v>
      </c>
      <c r="L23" s="214">
        <v>0.01</v>
      </c>
      <c r="M23" s="249">
        <v>21.599999999999998</v>
      </c>
      <c r="N23" s="220">
        <v>100000</v>
      </c>
      <c r="Q23" s="49">
        <v>39</v>
      </c>
      <c r="R23" s="7">
        <f>ROUND(Q23*18/Q3,0)</f>
        <v>44</v>
      </c>
    </row>
    <row r="24" spans="1:18" s="48" customFormat="1" ht="18" customHeight="1">
      <c r="A24" s="348"/>
      <c r="B24" s="192"/>
      <c r="C24" s="50"/>
      <c r="D24" s="51"/>
      <c r="E24" s="52"/>
      <c r="F24" s="50"/>
      <c r="G24" s="50"/>
      <c r="H24" s="50"/>
      <c r="I24" s="53"/>
      <c r="J24" s="218">
        <v>21</v>
      </c>
      <c r="K24" s="213">
        <v>8.0000000000000002E-3</v>
      </c>
      <c r="L24" s="214">
        <v>0.01</v>
      </c>
      <c r="M24" s="249">
        <v>19.2</v>
      </c>
      <c r="N24" s="220">
        <v>100000</v>
      </c>
      <c r="Q24" s="49">
        <v>40</v>
      </c>
      <c r="R24" s="7">
        <f>ROUND(Q24*18/Q3,0)</f>
        <v>45</v>
      </c>
    </row>
    <row r="25" spans="1:18" s="48" customFormat="1" ht="18" customHeight="1">
      <c r="A25" s="348"/>
      <c r="B25" s="192"/>
      <c r="C25" s="50"/>
      <c r="D25" s="51"/>
      <c r="E25" s="52"/>
      <c r="F25" s="50"/>
      <c r="G25" s="50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16.8</v>
      </c>
      <c r="N25" s="220">
        <v>100000</v>
      </c>
    </row>
    <row r="26" spans="1:18" s="48" customFormat="1" ht="18" customHeight="1" thickBot="1">
      <c r="A26" s="348"/>
      <c r="B26" s="192"/>
      <c r="C26" s="51"/>
      <c r="D26" s="51"/>
      <c r="E26" s="337"/>
      <c r="F26" s="334"/>
      <c r="G26" s="334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14.4</v>
      </c>
      <c r="N26" s="220">
        <v>100000</v>
      </c>
    </row>
    <row r="27" spans="1:18" s="48" customFormat="1" ht="18" customHeight="1" thickBot="1">
      <c r="A27" s="348"/>
      <c r="B27" s="122"/>
      <c r="C27" s="50"/>
      <c r="D27" s="335"/>
      <c r="E27" s="342"/>
      <c r="F27" s="343" t="s">
        <v>378</v>
      </c>
      <c r="G27" s="346"/>
      <c r="H27" s="336"/>
      <c r="I27" s="53"/>
      <c r="J27" s="221">
        <v>24</v>
      </c>
      <c r="K27" s="213">
        <v>5.0000000000000001E-3</v>
      </c>
      <c r="L27" s="214">
        <v>0.01</v>
      </c>
      <c r="M27" s="249">
        <v>12</v>
      </c>
      <c r="N27" s="220">
        <v>100000</v>
      </c>
    </row>
    <row r="28" spans="1:18" ht="18" customHeight="1">
      <c r="A28" s="157"/>
      <c r="B28" s="122"/>
      <c r="C28" s="50"/>
      <c r="D28" s="51"/>
      <c r="E28" s="340"/>
      <c r="F28" s="186"/>
      <c r="G28" s="186"/>
      <c r="H28" s="50"/>
      <c r="I28" s="58"/>
      <c r="J28" s="222">
        <v>25</v>
      </c>
      <c r="K28" s="213">
        <v>4.0000000000000001E-3</v>
      </c>
      <c r="L28" s="214">
        <v>0.01</v>
      </c>
      <c r="M28" s="249">
        <v>9.6</v>
      </c>
      <c r="N28" s="220">
        <v>100000</v>
      </c>
    </row>
    <row r="29" spans="1:18" ht="18" customHeight="1" thickBot="1">
      <c r="A29" s="1"/>
      <c r="B29" s="3"/>
      <c r="C29" s="57"/>
      <c r="D29" s="237">
        <f>SUM(D4:D28)</f>
        <v>539</v>
      </c>
      <c r="E29" s="238"/>
      <c r="F29" s="237"/>
      <c r="G29" s="236">
        <f>SUM(G4:G28)</f>
        <v>2225</v>
      </c>
      <c r="H29" s="236">
        <f>SUM(H4:H28)</f>
        <v>9700000</v>
      </c>
      <c r="J29" s="223" t="s">
        <v>71</v>
      </c>
      <c r="K29" s="215"/>
      <c r="L29" s="224"/>
      <c r="M29" s="225">
        <f>SUM(M4:M28)</f>
        <v>2399.9999999999995</v>
      </c>
      <c r="N29" s="226">
        <f>SUM(N4:N28)</f>
        <v>10000000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600000</v>
      </c>
    </row>
  </sheetData>
  <sheetProtection selectLockedCells="1" selectUnlockedCells="1"/>
  <sortState xmlns:xlrd2="http://schemas.microsoft.com/office/spreadsheetml/2017/richdata2" ref="A4:H20">
    <sortCondition ref="D4:D20"/>
  </sortState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816EF-A257-704B-B7DE-E1D94543065E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217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382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Q2" s="59" t="s">
        <v>72</v>
      </c>
      <c r="R2" s="59" t="s">
        <v>73</v>
      </c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60">
        <v>13</v>
      </c>
      <c r="R3" s="7" t="s">
        <v>64</v>
      </c>
    </row>
    <row r="4" spans="1:18" s="6" customFormat="1" ht="18" customHeight="1">
      <c r="A4" s="157" t="s">
        <v>35</v>
      </c>
      <c r="B4" s="192">
        <v>18.7</v>
      </c>
      <c r="C4" s="50">
        <v>28</v>
      </c>
      <c r="D4" s="9">
        <v>30</v>
      </c>
      <c r="E4" s="52">
        <v>1.04</v>
      </c>
      <c r="F4" s="50">
        <v>1</v>
      </c>
      <c r="G4" s="50">
        <v>550</v>
      </c>
      <c r="H4" s="50">
        <v>2430000</v>
      </c>
      <c r="I4" s="53">
        <f>IF(E4&gt;0,$N$13,0)+IF(C4&gt;0,50000,0)+IF(C4&lt;0,50000,0)</f>
        <v>120000</v>
      </c>
      <c r="J4" s="218">
        <v>1</v>
      </c>
      <c r="K4" s="213">
        <v>0.25</v>
      </c>
      <c r="L4" s="214">
        <v>0.21</v>
      </c>
      <c r="M4" s="249">
        <v>550</v>
      </c>
      <c r="N4" s="220">
        <v>1470000</v>
      </c>
      <c r="Q4" s="49">
        <v>20</v>
      </c>
      <c r="R4" s="7">
        <f>ROUND(Q4*18/Q3,0)</f>
        <v>28</v>
      </c>
    </row>
    <row r="5" spans="1:18" s="6" customFormat="1" ht="18" customHeight="1">
      <c r="A5" s="157" t="s">
        <v>8</v>
      </c>
      <c r="B5" s="192">
        <v>19.600000000000001</v>
      </c>
      <c r="C5" s="51">
        <v>28</v>
      </c>
      <c r="D5" s="51">
        <v>33</v>
      </c>
      <c r="E5" s="9"/>
      <c r="F5" s="50">
        <v>2</v>
      </c>
      <c r="G5" s="50">
        <v>330</v>
      </c>
      <c r="H5" s="50">
        <v>1440000</v>
      </c>
      <c r="I5" s="53">
        <f t="shared" ref="I5:I24" si="0">IF(E5&gt;0,$N$13,0)+IF(C5&gt;0,50000,0)+IF(C5&lt;0,50000,0)</f>
        <v>50000</v>
      </c>
      <c r="J5" s="221">
        <v>2</v>
      </c>
      <c r="K5" s="213">
        <v>0.15</v>
      </c>
      <c r="L5" s="214">
        <v>0.16</v>
      </c>
      <c r="M5" s="249">
        <v>330</v>
      </c>
      <c r="N5" s="220">
        <v>1120000</v>
      </c>
      <c r="Q5" s="49">
        <v>21</v>
      </c>
      <c r="R5" s="7">
        <f>ROUND(Q5*18/Q3,0)</f>
        <v>29</v>
      </c>
    </row>
    <row r="6" spans="1:18" s="6" customFormat="1" ht="18" customHeight="1">
      <c r="A6" s="157" t="s">
        <v>33</v>
      </c>
      <c r="B6" s="192">
        <v>24.2</v>
      </c>
      <c r="C6" s="50">
        <v>25</v>
      </c>
      <c r="D6" s="9">
        <v>36</v>
      </c>
      <c r="E6" s="9"/>
      <c r="F6" s="9">
        <v>3</v>
      </c>
      <c r="G6" s="9">
        <v>209</v>
      </c>
      <c r="H6" s="50">
        <v>990000</v>
      </c>
      <c r="I6" s="53">
        <f t="shared" si="0"/>
        <v>50000</v>
      </c>
      <c r="J6" s="218">
        <v>3</v>
      </c>
      <c r="K6" s="213">
        <v>9.5000000000000001E-2</v>
      </c>
      <c r="L6" s="214">
        <v>0.11</v>
      </c>
      <c r="M6" s="249">
        <v>209</v>
      </c>
      <c r="N6" s="220">
        <v>770000</v>
      </c>
      <c r="Q6" s="49">
        <v>22</v>
      </c>
      <c r="R6" s="7">
        <f>ROUND(Q6*18/Q3,0)</f>
        <v>30</v>
      </c>
    </row>
    <row r="7" spans="1:18" s="6" customFormat="1" ht="18" customHeight="1">
      <c r="A7" s="157" t="s">
        <v>38</v>
      </c>
      <c r="B7" s="192">
        <v>25.7</v>
      </c>
      <c r="C7" s="50">
        <v>24</v>
      </c>
      <c r="D7" s="51">
        <v>33</v>
      </c>
      <c r="E7" s="52"/>
      <c r="F7" s="50" t="s">
        <v>199</v>
      </c>
      <c r="G7" s="50">
        <v>127</v>
      </c>
      <c r="H7" s="50">
        <v>720000</v>
      </c>
      <c r="I7" s="53">
        <f t="shared" si="0"/>
        <v>50000</v>
      </c>
      <c r="J7" s="221">
        <v>4</v>
      </c>
      <c r="K7" s="213">
        <v>6.7500000000000004E-2</v>
      </c>
      <c r="L7" s="214">
        <v>0.09</v>
      </c>
      <c r="M7" s="249">
        <v>148.5</v>
      </c>
      <c r="N7" s="220">
        <v>630000</v>
      </c>
      <c r="O7" s="54"/>
      <c r="P7" s="54"/>
      <c r="Q7" s="49">
        <v>23</v>
      </c>
      <c r="R7" s="7">
        <f>ROUND(Q7*18/Q3,0)</f>
        <v>32</v>
      </c>
    </row>
    <row r="8" spans="1:18" s="6" customFormat="1" ht="18" customHeight="1">
      <c r="A8" s="157" t="s">
        <v>375</v>
      </c>
      <c r="B8" s="192">
        <v>17.2</v>
      </c>
      <c r="C8" s="50">
        <v>24</v>
      </c>
      <c r="D8" s="51">
        <v>36</v>
      </c>
      <c r="E8" s="52"/>
      <c r="F8" s="50" t="s">
        <v>199</v>
      </c>
      <c r="G8" s="50">
        <v>127</v>
      </c>
      <c r="H8" s="50">
        <v>720000</v>
      </c>
      <c r="I8" s="53">
        <f t="shared" si="0"/>
        <v>50000</v>
      </c>
      <c r="J8" s="218">
        <v>5</v>
      </c>
      <c r="K8" s="213">
        <v>5.5E-2</v>
      </c>
      <c r="L8" s="214">
        <v>0.08</v>
      </c>
      <c r="M8" s="249">
        <v>121</v>
      </c>
      <c r="N8" s="220">
        <v>560000</v>
      </c>
      <c r="Q8" s="49">
        <v>24</v>
      </c>
      <c r="R8" s="7">
        <f>ROUND(Q8*18/Q3,0)</f>
        <v>33</v>
      </c>
    </row>
    <row r="9" spans="1:18" s="6" customFormat="1" ht="18" customHeight="1">
      <c r="A9" s="157" t="s">
        <v>205</v>
      </c>
      <c r="B9" s="192">
        <v>21.7</v>
      </c>
      <c r="C9" s="51">
        <v>24</v>
      </c>
      <c r="D9" s="9">
        <v>35</v>
      </c>
      <c r="E9" s="52"/>
      <c r="F9" s="56" t="s">
        <v>199</v>
      </c>
      <c r="G9" s="50">
        <v>127</v>
      </c>
      <c r="H9" s="50">
        <v>720000</v>
      </c>
      <c r="I9" s="53">
        <f t="shared" si="0"/>
        <v>50000</v>
      </c>
      <c r="J9" s="221">
        <v>6</v>
      </c>
      <c r="K9" s="213">
        <v>0.05</v>
      </c>
      <c r="L9" s="214">
        <v>7.0000000000000007E-2</v>
      </c>
      <c r="M9" s="249">
        <v>110</v>
      </c>
      <c r="N9" s="220">
        <v>490000.00000000006</v>
      </c>
      <c r="Q9" s="49">
        <v>25</v>
      </c>
      <c r="R9" s="7">
        <f>ROUND(Q9*18/Q3,0)</f>
        <v>35</v>
      </c>
    </row>
    <row r="10" spans="1:18" s="6" customFormat="1" ht="18" customHeight="1">
      <c r="A10" s="157" t="s">
        <v>212</v>
      </c>
      <c r="B10" s="192">
        <v>14.6</v>
      </c>
      <c r="C10" s="50">
        <v>23</v>
      </c>
      <c r="D10" s="9">
        <v>33</v>
      </c>
      <c r="E10" s="52"/>
      <c r="F10" s="50">
        <v>7</v>
      </c>
      <c r="G10" s="50">
        <v>99</v>
      </c>
      <c r="H10" s="50">
        <v>540000</v>
      </c>
      <c r="I10" s="53">
        <f t="shared" si="0"/>
        <v>50000</v>
      </c>
      <c r="J10" s="218">
        <v>7</v>
      </c>
      <c r="K10" s="213">
        <v>4.4999999999999998E-2</v>
      </c>
      <c r="L10" s="214">
        <v>0.06</v>
      </c>
      <c r="M10" s="249">
        <v>99</v>
      </c>
      <c r="N10" s="220">
        <v>420000</v>
      </c>
      <c r="Q10" s="49">
        <v>26</v>
      </c>
      <c r="R10" s="7">
        <f>ROUND(Q10*18/Q3,0)</f>
        <v>36</v>
      </c>
    </row>
    <row r="11" spans="1:18" s="6" customFormat="1" ht="18" customHeight="1">
      <c r="A11" s="157" t="s">
        <v>40</v>
      </c>
      <c r="B11" s="192">
        <v>9.8000000000000007</v>
      </c>
      <c r="C11" s="50">
        <v>22</v>
      </c>
      <c r="D11" s="9">
        <v>36</v>
      </c>
      <c r="E11" s="52"/>
      <c r="F11" s="50" t="s">
        <v>210</v>
      </c>
      <c r="G11" s="50">
        <v>71</v>
      </c>
      <c r="H11" s="50">
        <v>210000</v>
      </c>
      <c r="I11" s="53">
        <f t="shared" si="0"/>
        <v>50000</v>
      </c>
      <c r="J11" s="221">
        <v>8</v>
      </c>
      <c r="K11" s="213">
        <v>0.04</v>
      </c>
      <c r="L11" s="214">
        <v>0.05</v>
      </c>
      <c r="M11" s="249">
        <v>88</v>
      </c>
      <c r="N11" s="220">
        <v>350000</v>
      </c>
      <c r="Q11" s="49">
        <v>27</v>
      </c>
      <c r="R11" s="7">
        <f>ROUND(Q11*18/Q3,0)</f>
        <v>37</v>
      </c>
    </row>
    <row r="12" spans="1:18" s="6" customFormat="1" ht="18" customHeight="1">
      <c r="A12" s="157" t="s">
        <v>206</v>
      </c>
      <c r="B12" s="192">
        <v>14.5</v>
      </c>
      <c r="C12" s="9">
        <v>22</v>
      </c>
      <c r="D12" s="51">
        <v>42</v>
      </c>
      <c r="E12" s="9"/>
      <c r="F12" s="50" t="s">
        <v>210</v>
      </c>
      <c r="G12" s="50">
        <v>71</v>
      </c>
      <c r="H12" s="50">
        <v>210000</v>
      </c>
      <c r="I12" s="53">
        <f t="shared" si="0"/>
        <v>50000</v>
      </c>
      <c r="J12" s="218">
        <v>9</v>
      </c>
      <c r="K12" s="213">
        <v>0.03</v>
      </c>
      <c r="L12" s="214">
        <v>0.01</v>
      </c>
      <c r="M12" s="249">
        <v>66</v>
      </c>
      <c r="N12" s="220">
        <v>70000</v>
      </c>
      <c r="Q12" s="49">
        <v>28</v>
      </c>
      <c r="R12" s="7">
        <f>ROUND(Q12*18/Q3,0)</f>
        <v>39</v>
      </c>
    </row>
    <row r="13" spans="1:18" s="6" customFormat="1" ht="18" customHeight="1">
      <c r="A13" s="157" t="s">
        <v>11</v>
      </c>
      <c r="B13" s="192">
        <v>11.7</v>
      </c>
      <c r="C13" s="9">
        <v>22</v>
      </c>
      <c r="D13" s="51">
        <v>36</v>
      </c>
      <c r="E13" s="9"/>
      <c r="F13" s="50" t="s">
        <v>210</v>
      </c>
      <c r="G13" s="50">
        <v>71</v>
      </c>
      <c r="H13" s="50">
        <v>210000</v>
      </c>
      <c r="I13" s="53">
        <f t="shared" si="0"/>
        <v>50000</v>
      </c>
      <c r="J13" s="221">
        <v>10</v>
      </c>
      <c r="K13" s="213">
        <v>2.7E-2</v>
      </c>
      <c r="L13" s="214">
        <v>0.01</v>
      </c>
      <c r="M13" s="249">
        <v>59.4</v>
      </c>
      <c r="N13" s="220">
        <v>70000</v>
      </c>
      <c r="Q13" s="49">
        <v>29</v>
      </c>
      <c r="R13" s="7">
        <f>ROUND(Q13*18/Q3,0)</f>
        <v>40</v>
      </c>
    </row>
    <row r="14" spans="1:18" s="6" customFormat="1" ht="18" customHeight="1">
      <c r="A14" s="157" t="s">
        <v>105</v>
      </c>
      <c r="B14" s="192">
        <v>11.6</v>
      </c>
      <c r="C14" s="51">
        <v>21</v>
      </c>
      <c r="D14" s="51">
        <v>39</v>
      </c>
      <c r="E14" s="52"/>
      <c r="F14" s="50">
        <v>11</v>
      </c>
      <c r="G14" s="50">
        <v>54</v>
      </c>
      <c r="H14" s="50">
        <v>90000</v>
      </c>
      <c r="I14" s="53">
        <f t="shared" si="0"/>
        <v>50000</v>
      </c>
      <c r="J14" s="218">
        <v>11</v>
      </c>
      <c r="K14" s="213">
        <v>2.4500000000000001E-2</v>
      </c>
      <c r="L14" s="214">
        <v>0.01</v>
      </c>
      <c r="M14" s="249">
        <v>53.9</v>
      </c>
      <c r="N14" s="220">
        <v>70000</v>
      </c>
      <c r="Q14" s="49">
        <v>30</v>
      </c>
      <c r="R14" s="7">
        <f>ROUND(Q14*18/Q3,0)</f>
        <v>42</v>
      </c>
    </row>
    <row r="15" spans="1:18" s="6" customFormat="1" ht="18" customHeight="1">
      <c r="A15" s="157" t="s">
        <v>160</v>
      </c>
      <c r="B15" s="192">
        <v>20.6</v>
      </c>
      <c r="C15" s="51">
        <v>20</v>
      </c>
      <c r="D15" s="9">
        <v>40</v>
      </c>
      <c r="E15" s="52"/>
      <c r="F15" s="50" t="s">
        <v>182</v>
      </c>
      <c r="G15" s="50">
        <v>47</v>
      </c>
      <c r="H15" s="50">
        <v>90000</v>
      </c>
      <c r="I15" s="53">
        <f t="shared" si="0"/>
        <v>50000</v>
      </c>
      <c r="J15" s="221">
        <v>12</v>
      </c>
      <c r="K15" s="213">
        <v>2.2499999999999999E-2</v>
      </c>
      <c r="L15" s="214">
        <v>0.01</v>
      </c>
      <c r="M15" s="249">
        <v>49.5</v>
      </c>
      <c r="N15" s="220">
        <v>70000</v>
      </c>
      <c r="Q15" s="49">
        <v>31</v>
      </c>
      <c r="R15" s="7">
        <f>ROUND(Q15*18/Q3,0)</f>
        <v>43</v>
      </c>
    </row>
    <row r="16" spans="1:18" s="6" customFormat="1" ht="18" customHeight="1">
      <c r="A16" s="157" t="s">
        <v>31</v>
      </c>
      <c r="B16" s="192">
        <v>17.899999999999999</v>
      </c>
      <c r="C16" s="9">
        <v>20</v>
      </c>
      <c r="D16" s="9">
        <v>37</v>
      </c>
      <c r="E16" s="52"/>
      <c r="F16" s="9" t="s">
        <v>182</v>
      </c>
      <c r="G16" s="9">
        <v>47</v>
      </c>
      <c r="H16" s="50">
        <v>90000</v>
      </c>
      <c r="I16" s="53">
        <f t="shared" si="0"/>
        <v>50000</v>
      </c>
      <c r="J16" s="218">
        <v>13</v>
      </c>
      <c r="K16" s="213">
        <v>2.0500000000000001E-2</v>
      </c>
      <c r="L16" s="214">
        <v>0.01</v>
      </c>
      <c r="M16" s="249">
        <v>45.1</v>
      </c>
      <c r="N16" s="220">
        <v>70000</v>
      </c>
      <c r="Q16" s="49">
        <v>32</v>
      </c>
      <c r="R16" s="7">
        <f>ROUND(Q16*18/Q3,0)</f>
        <v>44</v>
      </c>
    </row>
    <row r="17" spans="1:18" s="6" customFormat="1" ht="18" customHeight="1">
      <c r="A17" s="157" t="s">
        <v>25</v>
      </c>
      <c r="B17" s="192">
        <v>14.5</v>
      </c>
      <c r="C17" s="50">
        <v>17</v>
      </c>
      <c r="D17" s="51">
        <v>40</v>
      </c>
      <c r="E17" s="52"/>
      <c r="F17" s="9" t="s">
        <v>292</v>
      </c>
      <c r="G17" s="9">
        <v>34</v>
      </c>
      <c r="H17" s="50">
        <v>90000</v>
      </c>
      <c r="I17" s="53">
        <f t="shared" si="0"/>
        <v>50000</v>
      </c>
      <c r="J17" s="221">
        <v>14</v>
      </c>
      <c r="K17" s="213">
        <v>1.8499999999999999E-2</v>
      </c>
      <c r="L17" s="214">
        <v>0.01</v>
      </c>
      <c r="M17" s="249">
        <v>40.699999999999996</v>
      </c>
      <c r="N17" s="220">
        <v>70000</v>
      </c>
      <c r="O17" s="54"/>
      <c r="P17" s="54"/>
      <c r="Q17" s="49">
        <v>33</v>
      </c>
      <c r="R17" s="7">
        <f>ROUND(Q17*18/Q3,0)</f>
        <v>46</v>
      </c>
    </row>
    <row r="18" spans="1:18" s="6" customFormat="1" ht="18" customHeight="1">
      <c r="A18" s="157" t="s">
        <v>13</v>
      </c>
      <c r="B18" s="192">
        <v>22.1</v>
      </c>
      <c r="C18" s="50">
        <v>17</v>
      </c>
      <c r="D18" s="51">
        <v>37</v>
      </c>
      <c r="E18" s="9"/>
      <c r="F18" s="50" t="s">
        <v>292</v>
      </c>
      <c r="G18" s="50">
        <v>34</v>
      </c>
      <c r="H18" s="50">
        <v>90000</v>
      </c>
      <c r="I18" s="53">
        <f t="shared" si="0"/>
        <v>50000</v>
      </c>
      <c r="J18" s="218">
        <v>15</v>
      </c>
      <c r="K18" s="213">
        <v>1.6500000000000001E-2</v>
      </c>
      <c r="L18" s="214">
        <v>0.01</v>
      </c>
      <c r="M18" s="249">
        <v>36.300000000000004</v>
      </c>
      <c r="N18" s="220">
        <v>70000</v>
      </c>
      <c r="Q18" s="49">
        <v>34</v>
      </c>
      <c r="R18" s="7">
        <f>ROUND(Q18*18/Q3,0)</f>
        <v>47</v>
      </c>
    </row>
    <row r="19" spans="1:18" s="6" customFormat="1" ht="18" customHeight="1">
      <c r="A19" s="157" t="s">
        <v>341</v>
      </c>
      <c r="B19" s="192">
        <v>14.5</v>
      </c>
      <c r="C19" s="51">
        <v>17</v>
      </c>
      <c r="D19" s="9">
        <v>40</v>
      </c>
      <c r="E19" s="56"/>
      <c r="F19" s="50" t="s">
        <v>292</v>
      </c>
      <c r="G19" s="50">
        <v>34</v>
      </c>
      <c r="H19" s="50">
        <v>90000</v>
      </c>
      <c r="I19" s="53">
        <f t="shared" si="0"/>
        <v>50000</v>
      </c>
      <c r="J19" s="221">
        <v>16</v>
      </c>
      <c r="K19" s="213">
        <v>1.4500000000000001E-2</v>
      </c>
      <c r="L19" s="214">
        <v>0.01</v>
      </c>
      <c r="M19" s="249">
        <v>31.900000000000002</v>
      </c>
      <c r="N19" s="220">
        <v>70000</v>
      </c>
      <c r="Q19" s="49">
        <v>35</v>
      </c>
      <c r="R19" s="7">
        <f>ROUND(Q19*18/Q3,0)</f>
        <v>48</v>
      </c>
    </row>
    <row r="20" spans="1:18" s="48" customFormat="1" ht="18" customHeight="1">
      <c r="A20" s="157" t="s">
        <v>29</v>
      </c>
      <c r="B20" s="192">
        <v>23.4</v>
      </c>
      <c r="C20" s="50">
        <v>17</v>
      </c>
      <c r="D20" s="9">
        <v>43</v>
      </c>
      <c r="E20" s="52">
        <v>2.97</v>
      </c>
      <c r="F20" s="9" t="s">
        <v>292</v>
      </c>
      <c r="G20" s="9">
        <v>34</v>
      </c>
      <c r="H20" s="50">
        <v>190000</v>
      </c>
      <c r="I20" s="53">
        <f t="shared" si="0"/>
        <v>120000</v>
      </c>
      <c r="J20" s="218">
        <v>17</v>
      </c>
      <c r="K20" s="213">
        <v>1.2999999999999999E-2</v>
      </c>
      <c r="L20" s="214">
        <v>0.01</v>
      </c>
      <c r="M20" s="249">
        <v>28.599999999999998</v>
      </c>
      <c r="N20" s="220">
        <v>70000</v>
      </c>
      <c r="Q20" s="49">
        <v>36</v>
      </c>
      <c r="R20" s="7">
        <f>ROUND(Q20*18/Q3,0)</f>
        <v>50</v>
      </c>
    </row>
    <row r="21" spans="1:18" s="48" customFormat="1" ht="18" customHeight="1">
      <c r="A21" s="157" t="s">
        <v>138</v>
      </c>
      <c r="B21" s="192">
        <v>13.6</v>
      </c>
      <c r="C21" s="50">
        <v>16</v>
      </c>
      <c r="D21" s="51">
        <v>40</v>
      </c>
      <c r="E21" s="52"/>
      <c r="F21" s="9" t="s">
        <v>303</v>
      </c>
      <c r="G21" s="9">
        <v>24</v>
      </c>
      <c r="H21" s="50">
        <v>90000</v>
      </c>
      <c r="I21" s="53">
        <f t="shared" si="0"/>
        <v>50000</v>
      </c>
      <c r="J21" s="221">
        <v>18</v>
      </c>
      <c r="K21" s="213">
        <v>1.15E-2</v>
      </c>
      <c r="L21" s="214">
        <v>0.01</v>
      </c>
      <c r="M21" s="249">
        <v>25.3</v>
      </c>
      <c r="N21" s="220">
        <v>70000</v>
      </c>
      <c r="Q21" s="49">
        <v>37</v>
      </c>
      <c r="R21" s="7">
        <f>ROUND(Q21*18/Q3,0)</f>
        <v>51</v>
      </c>
    </row>
    <row r="22" spans="1:18" s="48" customFormat="1" ht="18" customHeight="1">
      <c r="A22" s="157" t="s">
        <v>21</v>
      </c>
      <c r="B22" s="192">
        <v>13.8</v>
      </c>
      <c r="C22" s="50">
        <v>16</v>
      </c>
      <c r="D22" s="51">
        <v>37</v>
      </c>
      <c r="E22" s="9"/>
      <c r="F22" s="9" t="s">
        <v>303</v>
      </c>
      <c r="G22" s="9">
        <v>24</v>
      </c>
      <c r="H22" s="50">
        <v>90000</v>
      </c>
      <c r="I22" s="53">
        <f t="shared" si="0"/>
        <v>50000</v>
      </c>
      <c r="J22" s="218">
        <v>19</v>
      </c>
      <c r="K22" s="213">
        <v>0.01</v>
      </c>
      <c r="L22" s="214">
        <v>0.01</v>
      </c>
      <c r="M22" s="249">
        <v>22</v>
      </c>
      <c r="N22" s="220">
        <v>70000</v>
      </c>
      <c r="Q22" s="49">
        <v>38</v>
      </c>
      <c r="R22" s="7">
        <f>ROUND(Q22*18/Q3,0)</f>
        <v>53</v>
      </c>
    </row>
    <row r="23" spans="1:18" s="48" customFormat="1" ht="18" customHeight="1">
      <c r="A23" s="157" t="s">
        <v>19</v>
      </c>
      <c r="B23" s="192">
        <v>31.2</v>
      </c>
      <c r="C23" s="50">
        <v>11</v>
      </c>
      <c r="D23" s="51">
        <v>43</v>
      </c>
      <c r="E23" s="9"/>
      <c r="F23" s="9">
        <v>20</v>
      </c>
      <c r="G23" s="9">
        <v>20</v>
      </c>
      <c r="H23" s="50">
        <v>90000</v>
      </c>
      <c r="I23" s="53">
        <f t="shared" si="0"/>
        <v>50000</v>
      </c>
      <c r="J23" s="221">
        <v>20</v>
      </c>
      <c r="K23" s="213">
        <v>8.9999999999999993E-3</v>
      </c>
      <c r="L23" s="214">
        <v>0.01</v>
      </c>
      <c r="M23" s="249">
        <v>19.799999999999997</v>
      </c>
      <c r="N23" s="220">
        <v>70000</v>
      </c>
      <c r="Q23" s="49">
        <v>39</v>
      </c>
      <c r="R23" s="7">
        <f>ROUND(Q23*18/Q3,0)</f>
        <v>54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>
        <f t="shared" si="0"/>
        <v>0</v>
      </c>
      <c r="J24" s="218">
        <v>21</v>
      </c>
      <c r="K24" s="213">
        <v>8.0000000000000002E-3</v>
      </c>
      <c r="L24" s="214">
        <v>0.01</v>
      </c>
      <c r="M24" s="249">
        <v>17.600000000000001</v>
      </c>
      <c r="N24" s="220">
        <v>70000</v>
      </c>
      <c r="Q24" s="49">
        <v>40</v>
      </c>
      <c r="R24" s="7">
        <f>ROUND(Q24*18/Q3,0)</f>
        <v>55</v>
      </c>
    </row>
    <row r="25" spans="1:18" s="48" customFormat="1" ht="18" customHeight="1">
      <c r="A25" s="157"/>
      <c r="B25" s="192"/>
      <c r="C25" s="50"/>
      <c r="D25" s="51"/>
      <c r="E25" s="337"/>
      <c r="F25" s="338"/>
      <c r="G25" s="338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15.4</v>
      </c>
      <c r="N25" s="220">
        <v>70000</v>
      </c>
    </row>
    <row r="26" spans="1:18" s="48" customFormat="1" ht="18" customHeight="1">
      <c r="A26" s="157"/>
      <c r="B26" s="192"/>
      <c r="C26" s="51"/>
      <c r="D26" s="335"/>
      <c r="E26" s="385" t="s">
        <v>378</v>
      </c>
      <c r="F26" s="386"/>
      <c r="G26" s="387"/>
      <c r="H26" s="336"/>
      <c r="I26" s="53">
        <f>IF(E27&gt;0,$N$13,0)+IF(C27&gt;0,50000,0)+IF(C27&lt;0,50000,0)</f>
        <v>0</v>
      </c>
      <c r="J26" s="218">
        <v>23</v>
      </c>
      <c r="K26" s="213">
        <v>6.0000000000000001E-3</v>
      </c>
      <c r="L26" s="214">
        <v>0.01</v>
      </c>
      <c r="M26" s="249">
        <v>13.200000000000001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339"/>
      <c r="F27" s="340"/>
      <c r="G27" s="340"/>
      <c r="H27" s="50"/>
      <c r="I27" s="53">
        <f>IF(E28&gt;0,$N$13,0)+IF(C28&gt;0,50000,0)+IF(C28&lt;0,50000,0)</f>
        <v>0</v>
      </c>
      <c r="J27" s="221">
        <v>24</v>
      </c>
      <c r="K27" s="213">
        <v>5.0000000000000001E-3</v>
      </c>
      <c r="L27" s="214">
        <v>0.01</v>
      </c>
      <c r="M27" s="249">
        <v>11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8.8000000000000007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746</v>
      </c>
      <c r="E29" s="238"/>
      <c r="F29" s="237"/>
      <c r="G29" s="236">
        <f>SUM(G4:G28)</f>
        <v>2134</v>
      </c>
      <c r="H29" s="236">
        <f>SUM(H4:H28)</f>
        <v>9190000</v>
      </c>
      <c r="J29" s="223" t="s">
        <v>71</v>
      </c>
      <c r="K29" s="215"/>
      <c r="L29" s="224"/>
      <c r="M29" s="225">
        <f>SUM(M4:M28)</f>
        <v>2200.0000000000005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3">
    <mergeCell ref="B1:N1"/>
    <mergeCell ref="B2:N2"/>
    <mergeCell ref="E26:G26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1BA76-36A7-DF4B-95F0-8EF464777337}">
  <sheetPr>
    <pageSetUpPr fitToPage="1"/>
  </sheetPr>
  <dimension ref="A1:T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  <col min="20" max="20" width="10.33203125" bestFit="1" customWidth="1"/>
  </cols>
  <sheetData>
    <row r="1" spans="1:20" s="48" customFormat="1" ht="43.5" customHeight="1">
      <c r="B1" s="358" t="s">
        <v>216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20" s="48" customFormat="1" ht="29.25" customHeight="1">
      <c r="B2" s="384" t="s">
        <v>239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Q2" s="59" t="s">
        <v>72</v>
      </c>
      <c r="R2" s="59" t="s">
        <v>73</v>
      </c>
    </row>
    <row r="3" spans="1:20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60">
        <v>16</v>
      </c>
      <c r="R3" s="7" t="s">
        <v>64</v>
      </c>
    </row>
    <row r="4" spans="1:20" s="6" customFormat="1" ht="18" customHeight="1">
      <c r="A4" s="157" t="s">
        <v>138</v>
      </c>
      <c r="B4" s="192">
        <v>14.3</v>
      </c>
      <c r="C4" s="50">
        <v>35</v>
      </c>
      <c r="D4" s="9">
        <v>32</v>
      </c>
      <c r="E4" s="52"/>
      <c r="F4" s="50" t="s">
        <v>377</v>
      </c>
      <c r="G4" s="50">
        <v>500</v>
      </c>
      <c r="H4" s="50">
        <v>1680000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1680000</v>
      </c>
      <c r="Q4" s="49">
        <v>20</v>
      </c>
      <c r="R4" s="7">
        <f>ROUND(Q4*18/Q3,0)</f>
        <v>23</v>
      </c>
    </row>
    <row r="5" spans="1:20" s="6" customFormat="1" ht="18" customHeight="1">
      <c r="A5" s="157" t="s">
        <v>21</v>
      </c>
      <c r="B5" s="192">
        <v>14.5</v>
      </c>
      <c r="C5" s="51">
        <v>35</v>
      </c>
      <c r="D5" s="51">
        <v>33</v>
      </c>
      <c r="E5" s="9"/>
      <c r="F5" s="50" t="s">
        <v>377</v>
      </c>
      <c r="G5" s="50">
        <v>245</v>
      </c>
      <c r="H5" s="50">
        <v>1080000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1280000</v>
      </c>
      <c r="Q5" s="49">
        <v>21</v>
      </c>
      <c r="R5" s="7">
        <f>ROUND(Q5*18/Q3,0)</f>
        <v>24</v>
      </c>
    </row>
    <row r="6" spans="1:20" s="6" customFormat="1" ht="18" customHeight="1">
      <c r="A6" s="157" t="s">
        <v>206</v>
      </c>
      <c r="B6" s="192">
        <v>14.4</v>
      </c>
      <c r="C6" s="50">
        <v>35</v>
      </c>
      <c r="D6" s="9">
        <v>35</v>
      </c>
      <c r="E6" s="9"/>
      <c r="F6" s="9" t="s">
        <v>377</v>
      </c>
      <c r="G6" s="9">
        <v>245</v>
      </c>
      <c r="H6" s="50">
        <v>1080000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880000</v>
      </c>
      <c r="Q6" s="49">
        <v>22</v>
      </c>
      <c r="R6" s="7">
        <f>ROUND(Q6*18/Q3,0)</f>
        <v>25</v>
      </c>
      <c r="T6" s="171">
        <f>N5+N6</f>
        <v>2160000</v>
      </c>
    </row>
    <row r="7" spans="1:20" s="6" customFormat="1" ht="18" customHeight="1">
      <c r="A7" s="157" t="s">
        <v>33</v>
      </c>
      <c r="B7" s="192">
        <v>24.8</v>
      </c>
      <c r="C7" s="50">
        <v>34</v>
      </c>
      <c r="D7" s="51">
        <v>35</v>
      </c>
      <c r="E7" s="52"/>
      <c r="F7" s="50" t="s">
        <v>199</v>
      </c>
      <c r="G7" s="50">
        <v>115</v>
      </c>
      <c r="H7" s="50">
        <v>640000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720000</v>
      </c>
      <c r="O7" s="54"/>
      <c r="P7" s="54"/>
      <c r="Q7" s="49">
        <v>23</v>
      </c>
      <c r="R7" s="7">
        <f>ROUND(Q7*18/Q3,0)</f>
        <v>26</v>
      </c>
      <c r="T7" s="6">
        <f>T6/2</f>
        <v>1080000</v>
      </c>
    </row>
    <row r="8" spans="1:20" s="6" customFormat="1" ht="18" customHeight="1">
      <c r="A8" s="157" t="s">
        <v>40</v>
      </c>
      <c r="B8" s="192">
        <v>10.8</v>
      </c>
      <c r="C8" s="50">
        <v>34</v>
      </c>
      <c r="D8" s="51">
        <v>27</v>
      </c>
      <c r="E8" s="52">
        <v>6.36</v>
      </c>
      <c r="F8" s="50" t="s">
        <v>199</v>
      </c>
      <c r="G8" s="50">
        <v>115</v>
      </c>
      <c r="H8" s="50">
        <v>1120000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640000</v>
      </c>
      <c r="Q8" s="49">
        <v>24</v>
      </c>
      <c r="R8" s="7">
        <f>ROUND(Q8*18/Q3,0)</f>
        <v>27</v>
      </c>
    </row>
    <row r="9" spans="1:20" s="6" customFormat="1" ht="18" customHeight="1">
      <c r="A9" s="157" t="s">
        <v>160</v>
      </c>
      <c r="B9" s="192">
        <v>21.1</v>
      </c>
      <c r="C9" s="51">
        <v>34</v>
      </c>
      <c r="D9" s="9">
        <v>37</v>
      </c>
      <c r="E9" s="52"/>
      <c r="F9" s="56" t="s">
        <v>199</v>
      </c>
      <c r="G9" s="56">
        <v>115</v>
      </c>
      <c r="H9" s="50">
        <v>640000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560000</v>
      </c>
      <c r="Q9" s="49">
        <v>25</v>
      </c>
      <c r="R9" s="7">
        <f>ROUND(Q9*18/Q3,0)</f>
        <v>28</v>
      </c>
    </row>
    <row r="10" spans="1:20" s="6" customFormat="1" ht="18" customHeight="1">
      <c r="A10" s="157" t="s">
        <v>31</v>
      </c>
      <c r="B10" s="192">
        <v>17.5</v>
      </c>
      <c r="C10" s="50">
        <v>33</v>
      </c>
      <c r="D10" s="9">
        <v>33</v>
      </c>
      <c r="E10" s="52"/>
      <c r="F10" s="50" t="s">
        <v>301</v>
      </c>
      <c r="G10" s="50">
        <v>85</v>
      </c>
      <c r="H10" s="50">
        <v>440000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480000</v>
      </c>
      <c r="Q10" s="49">
        <v>26</v>
      </c>
      <c r="R10" s="7">
        <f>ROUND(Q10*18/Q3,0)</f>
        <v>29</v>
      </c>
    </row>
    <row r="11" spans="1:20" s="6" customFormat="1" ht="18" customHeight="1">
      <c r="A11" s="157" t="s">
        <v>42</v>
      </c>
      <c r="B11" s="192">
        <v>15.9</v>
      </c>
      <c r="C11" s="50">
        <v>33</v>
      </c>
      <c r="D11" s="9">
        <v>32</v>
      </c>
      <c r="E11" s="52"/>
      <c r="F11" s="50" t="s">
        <v>301</v>
      </c>
      <c r="G11" s="50">
        <v>85</v>
      </c>
      <c r="H11" s="50">
        <v>440000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400000</v>
      </c>
      <c r="Q11" s="49">
        <v>27</v>
      </c>
      <c r="R11" s="7">
        <f>ROUND(Q11*18/Q3,0)</f>
        <v>30</v>
      </c>
    </row>
    <row r="12" spans="1:20" s="6" customFormat="1" ht="18" customHeight="1">
      <c r="A12" s="157" t="s">
        <v>35</v>
      </c>
      <c r="B12" s="192">
        <v>18.899999999999999</v>
      </c>
      <c r="C12" s="9">
        <v>32</v>
      </c>
      <c r="D12" s="51">
        <v>30</v>
      </c>
      <c r="E12" s="9"/>
      <c r="F12" s="50">
        <v>9</v>
      </c>
      <c r="G12" s="50">
        <v>60</v>
      </c>
      <c r="H12" s="50">
        <v>80000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80000</v>
      </c>
      <c r="Q12" s="49">
        <v>28</v>
      </c>
      <c r="R12" s="7">
        <f>ROUND(Q12*18/Q3,0)</f>
        <v>32</v>
      </c>
    </row>
    <row r="13" spans="1:20" s="6" customFormat="1" ht="18" customHeight="1">
      <c r="A13" s="157" t="s">
        <v>105</v>
      </c>
      <c r="B13" s="192">
        <v>10.6</v>
      </c>
      <c r="C13" s="9">
        <v>31</v>
      </c>
      <c r="D13" s="51">
        <v>33</v>
      </c>
      <c r="E13" s="9"/>
      <c r="F13" s="50">
        <v>10</v>
      </c>
      <c r="G13" s="50">
        <v>54</v>
      </c>
      <c r="H13" s="50">
        <v>80000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80000</v>
      </c>
      <c r="Q13" s="49">
        <v>29</v>
      </c>
      <c r="R13" s="7">
        <f>ROUND(Q13*18/Q3,0)</f>
        <v>33</v>
      </c>
    </row>
    <row r="14" spans="1:20" s="6" customFormat="1" ht="18" customHeight="1">
      <c r="A14" s="157" t="s">
        <v>11</v>
      </c>
      <c r="B14" s="192">
        <v>11.7</v>
      </c>
      <c r="C14" s="51">
        <v>28</v>
      </c>
      <c r="D14" s="51">
        <v>36</v>
      </c>
      <c r="E14" s="52"/>
      <c r="F14" s="50" t="s">
        <v>291</v>
      </c>
      <c r="G14" s="50">
        <v>45</v>
      </c>
      <c r="H14" s="50">
        <v>80000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80000</v>
      </c>
      <c r="Q14" s="49">
        <v>30</v>
      </c>
      <c r="R14" s="7">
        <f>ROUND(Q14*18/Q3,0)</f>
        <v>34</v>
      </c>
    </row>
    <row r="15" spans="1:20" s="6" customFormat="1" ht="18" customHeight="1">
      <c r="A15" s="157" t="s">
        <v>375</v>
      </c>
      <c r="B15" s="192">
        <v>17.2</v>
      </c>
      <c r="C15" s="51">
        <v>28</v>
      </c>
      <c r="D15" s="9">
        <v>33</v>
      </c>
      <c r="E15" s="52"/>
      <c r="F15" s="50" t="s">
        <v>291</v>
      </c>
      <c r="G15" s="50">
        <v>45</v>
      </c>
      <c r="H15" s="50">
        <v>80000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80000</v>
      </c>
      <c r="Q15" s="49">
        <v>31</v>
      </c>
      <c r="R15" s="7">
        <f>ROUND(Q15*18/Q3,0)</f>
        <v>35</v>
      </c>
    </row>
    <row r="16" spans="1:20" s="6" customFormat="1" ht="18" customHeight="1">
      <c r="A16" s="157" t="s">
        <v>13</v>
      </c>
      <c r="B16" s="192">
        <v>21.9</v>
      </c>
      <c r="C16" s="9">
        <v>28</v>
      </c>
      <c r="D16" s="9">
        <v>38</v>
      </c>
      <c r="E16" s="52"/>
      <c r="F16" s="9" t="s">
        <v>291</v>
      </c>
      <c r="G16" s="9">
        <v>45</v>
      </c>
      <c r="H16" s="50">
        <v>80000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80000</v>
      </c>
      <c r="Q16" s="49">
        <v>32</v>
      </c>
      <c r="R16" s="7">
        <f>ROUND(Q16*18/Q3,0)</f>
        <v>36</v>
      </c>
    </row>
    <row r="17" spans="1:18" s="6" customFormat="1" ht="18" customHeight="1">
      <c r="A17" s="157" t="s">
        <v>144</v>
      </c>
      <c r="B17" s="192">
        <v>12.9</v>
      </c>
      <c r="C17" s="50">
        <v>27</v>
      </c>
      <c r="D17" s="51">
        <v>36</v>
      </c>
      <c r="E17" s="52"/>
      <c r="F17" s="9" t="s">
        <v>292</v>
      </c>
      <c r="G17" s="9">
        <v>35</v>
      </c>
      <c r="H17" s="50">
        <v>80000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80000</v>
      </c>
      <c r="O17" s="54"/>
      <c r="P17" s="54"/>
      <c r="Q17" s="49">
        <v>33</v>
      </c>
      <c r="R17" s="7">
        <f>ROUND(Q17*18/Q3,0)</f>
        <v>37</v>
      </c>
    </row>
    <row r="18" spans="1:18" s="6" customFormat="1" ht="18" customHeight="1">
      <c r="A18" s="157" t="s">
        <v>15</v>
      </c>
      <c r="B18" s="192">
        <v>16</v>
      </c>
      <c r="C18" s="50">
        <v>27</v>
      </c>
      <c r="D18" s="51">
        <v>32</v>
      </c>
      <c r="E18" s="9"/>
      <c r="F18" s="50" t="s">
        <v>292</v>
      </c>
      <c r="G18" s="50">
        <v>35</v>
      </c>
      <c r="H18" s="50">
        <v>80000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80000</v>
      </c>
      <c r="Q18" s="49">
        <v>34</v>
      </c>
      <c r="R18" s="7">
        <f>ROUND(Q18*18/Q3,0)</f>
        <v>38</v>
      </c>
    </row>
    <row r="19" spans="1:18" s="6" customFormat="1" ht="18" customHeight="1">
      <c r="A19" s="157" t="s">
        <v>212</v>
      </c>
      <c r="B19" s="192">
        <v>14.4</v>
      </c>
      <c r="C19" s="51">
        <v>25</v>
      </c>
      <c r="D19" s="9">
        <v>39</v>
      </c>
      <c r="E19" s="56"/>
      <c r="F19" s="50">
        <v>16</v>
      </c>
      <c r="G19" s="50">
        <v>29</v>
      </c>
      <c r="H19" s="50">
        <v>80000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80000</v>
      </c>
      <c r="Q19" s="49">
        <v>35</v>
      </c>
      <c r="R19" s="7">
        <f>ROUND(Q19*18/Q3,0)</f>
        <v>39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80000</v>
      </c>
      <c r="Q20" s="49">
        <v>36</v>
      </c>
      <c r="R20" s="7">
        <f>ROUND(Q20*18/Q3,0)</f>
        <v>41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80000</v>
      </c>
      <c r="Q21" s="49">
        <v>37</v>
      </c>
      <c r="R21" s="7">
        <f>ROUND(Q21*18/Q3,0)</f>
        <v>42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80000</v>
      </c>
      <c r="Q22" s="49">
        <v>38</v>
      </c>
      <c r="R22" s="7">
        <f>ROUND(Q22*18/Q3,0)</f>
        <v>43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80000</v>
      </c>
      <c r="Q23" s="49">
        <v>39</v>
      </c>
      <c r="R23" s="7">
        <f>ROUND(Q23*18/Q3,0)</f>
        <v>44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80000</v>
      </c>
      <c r="Q24" s="49">
        <v>40</v>
      </c>
      <c r="R24" s="7">
        <f>ROUND(Q24*18/Q3,0)</f>
        <v>45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80000</v>
      </c>
    </row>
    <row r="26" spans="1:18" s="48" customFormat="1" ht="18" customHeight="1">
      <c r="A26" s="157"/>
      <c r="B26" s="192"/>
      <c r="C26" s="51"/>
      <c r="D26" s="388" t="s">
        <v>378</v>
      </c>
      <c r="E26" s="389"/>
      <c r="F26" s="389"/>
      <c r="G26" s="390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80000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80000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80000</v>
      </c>
    </row>
    <row r="29" spans="1:18" ht="18" customHeight="1" thickBot="1">
      <c r="A29" s="1"/>
      <c r="B29" s="3"/>
      <c r="C29" s="57"/>
      <c r="D29" s="237">
        <f>SUM(D4:D28)</f>
        <v>541</v>
      </c>
      <c r="E29" s="238"/>
      <c r="F29" s="237"/>
      <c r="G29" s="236">
        <f>SUM(G4:G28)</f>
        <v>1853</v>
      </c>
      <c r="H29" s="236">
        <f>SUM(H4:H28)</f>
        <v>7760000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8000000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480000</v>
      </c>
    </row>
  </sheetData>
  <sheetProtection selectLockedCells="1" selectUnlockedCells="1"/>
  <mergeCells count="3">
    <mergeCell ref="B1:N1"/>
    <mergeCell ref="B2:N2"/>
    <mergeCell ref="D26:G26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F1662-7A74-784B-98D9-3245FD35FC92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215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379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Q2" s="59" t="s">
        <v>72</v>
      </c>
      <c r="R2" s="59" t="s">
        <v>73</v>
      </c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60">
        <v>16</v>
      </c>
      <c r="R3" s="7" t="s">
        <v>64</v>
      </c>
    </row>
    <row r="4" spans="1:18" s="6" customFormat="1" ht="18" customHeight="1">
      <c r="A4" s="157" t="s">
        <v>206</v>
      </c>
      <c r="B4" s="192">
        <v>15.1</v>
      </c>
      <c r="C4" s="50">
        <v>38</v>
      </c>
      <c r="D4" s="9">
        <v>34</v>
      </c>
      <c r="E4" s="52"/>
      <c r="F4" s="50" t="s">
        <v>377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  <c r="Q4" s="49">
        <v>20</v>
      </c>
      <c r="R4" s="7">
        <f>ROUND(Q4*18/Q3,0)</f>
        <v>23</v>
      </c>
    </row>
    <row r="5" spans="1:18" s="6" customFormat="1" ht="18" customHeight="1">
      <c r="A5" s="157" t="s">
        <v>40</v>
      </c>
      <c r="B5" s="192">
        <v>11.7</v>
      </c>
      <c r="C5" s="51">
        <v>38</v>
      </c>
      <c r="D5" s="51">
        <v>32</v>
      </c>
      <c r="E5" s="9"/>
      <c r="F5" s="50" t="s">
        <v>377</v>
      </c>
      <c r="G5" s="50">
        <v>300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  <c r="Q5" s="49">
        <v>21</v>
      </c>
      <c r="R5" s="7">
        <f>ROUND(Q5*18/Q3,0)</f>
        <v>24</v>
      </c>
    </row>
    <row r="6" spans="1:18" s="6" customFormat="1" ht="18" customHeight="1">
      <c r="A6" s="157" t="s">
        <v>35</v>
      </c>
      <c r="B6" s="192">
        <v>19.3</v>
      </c>
      <c r="C6" s="50">
        <v>34</v>
      </c>
      <c r="D6" s="9">
        <v>33</v>
      </c>
      <c r="E6" s="9"/>
      <c r="F6" s="9" t="s">
        <v>300</v>
      </c>
      <c r="G6" s="50">
        <v>145</v>
      </c>
      <c r="H6" s="50">
        <v>653333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  <c r="Q6" s="49">
        <v>22</v>
      </c>
      <c r="R6" s="7">
        <f>ROUND(Q6*18/Q3,0)</f>
        <v>25</v>
      </c>
    </row>
    <row r="7" spans="1:18" s="6" customFormat="1" ht="18" customHeight="1">
      <c r="A7" s="157" t="s">
        <v>138</v>
      </c>
      <c r="B7" s="192">
        <v>15</v>
      </c>
      <c r="C7" s="50">
        <v>34</v>
      </c>
      <c r="D7" s="51">
        <v>28</v>
      </c>
      <c r="E7" s="52"/>
      <c r="F7" s="50" t="s">
        <v>300</v>
      </c>
      <c r="G7" s="50">
        <v>145</v>
      </c>
      <c r="H7" s="50">
        <v>653333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49">
        <v>23</v>
      </c>
      <c r="R7" s="7">
        <f>ROUND(Q7*18/Q3,0)</f>
        <v>26</v>
      </c>
    </row>
    <row r="8" spans="1:18" s="6" customFormat="1" ht="18" customHeight="1">
      <c r="A8" s="157" t="s">
        <v>29</v>
      </c>
      <c r="B8" s="192">
        <v>23.6</v>
      </c>
      <c r="C8" s="50">
        <v>34</v>
      </c>
      <c r="D8" s="51">
        <v>35</v>
      </c>
      <c r="E8" s="52"/>
      <c r="F8" s="50" t="s">
        <v>300</v>
      </c>
      <c r="G8" s="50">
        <v>145</v>
      </c>
      <c r="H8" s="50">
        <v>653333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  <c r="Q8" s="49">
        <v>24</v>
      </c>
      <c r="R8" s="7">
        <f>ROUND(Q8*18/Q3,0)</f>
        <v>27</v>
      </c>
    </row>
    <row r="9" spans="1:18" s="6" customFormat="1" ht="18" customHeight="1">
      <c r="A9" s="157" t="s">
        <v>38</v>
      </c>
      <c r="B9" s="192">
        <v>26.3</v>
      </c>
      <c r="C9" s="51">
        <v>33</v>
      </c>
      <c r="D9" s="9">
        <v>37</v>
      </c>
      <c r="E9" s="52"/>
      <c r="F9" s="9">
        <v>6</v>
      </c>
      <c r="G9" s="50">
        <v>100</v>
      </c>
      <c r="H9" s="50">
        <v>490000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  <c r="Q9" s="49">
        <v>25</v>
      </c>
      <c r="R9" s="7">
        <f>ROUND(Q9*18/Q3,0)</f>
        <v>28</v>
      </c>
    </row>
    <row r="10" spans="1:18" s="6" customFormat="1" ht="18" customHeight="1">
      <c r="A10" s="157" t="s">
        <v>205</v>
      </c>
      <c r="B10" s="192">
        <v>22.6</v>
      </c>
      <c r="C10" s="50">
        <v>32</v>
      </c>
      <c r="D10" s="9">
        <v>41</v>
      </c>
      <c r="E10" s="52"/>
      <c r="F10" s="50" t="s">
        <v>301</v>
      </c>
      <c r="G10" s="50">
        <v>85</v>
      </c>
      <c r="H10" s="50">
        <v>385000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  <c r="Q10" s="49">
        <v>26</v>
      </c>
      <c r="R10" s="7">
        <f>ROUND(Q10*18/Q3,0)</f>
        <v>29</v>
      </c>
    </row>
    <row r="11" spans="1:18" s="6" customFormat="1" ht="18" customHeight="1">
      <c r="A11" s="157" t="s">
        <v>160</v>
      </c>
      <c r="B11" s="192">
        <v>21.4</v>
      </c>
      <c r="C11" s="50">
        <v>32</v>
      </c>
      <c r="D11" s="9">
        <v>37</v>
      </c>
      <c r="E11" s="52">
        <v>1.18</v>
      </c>
      <c r="F11" s="50" t="s">
        <v>301</v>
      </c>
      <c r="G11" s="50">
        <v>85</v>
      </c>
      <c r="H11" s="50">
        <v>805000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  <c r="Q11" s="49">
        <v>27</v>
      </c>
      <c r="R11" s="7">
        <f>ROUND(Q11*18/Q3,0)</f>
        <v>30</v>
      </c>
    </row>
    <row r="12" spans="1:18" s="6" customFormat="1" ht="18" customHeight="1">
      <c r="A12" s="157" t="s">
        <v>144</v>
      </c>
      <c r="B12" s="192">
        <v>13.1</v>
      </c>
      <c r="C12" s="9">
        <v>31</v>
      </c>
      <c r="D12" s="51">
        <v>38</v>
      </c>
      <c r="E12" s="9"/>
      <c r="F12" s="50" t="s">
        <v>201</v>
      </c>
      <c r="G12" s="50">
        <v>57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  <c r="Q12" s="49">
        <v>28</v>
      </c>
      <c r="R12" s="7">
        <f>ROUND(Q12*18/Q3,0)</f>
        <v>32</v>
      </c>
    </row>
    <row r="13" spans="1:18" s="6" customFormat="1" ht="18" customHeight="1">
      <c r="A13" s="157" t="s">
        <v>13</v>
      </c>
      <c r="B13" s="192">
        <v>21.8</v>
      </c>
      <c r="C13" s="9">
        <v>31</v>
      </c>
      <c r="D13" s="51">
        <v>35</v>
      </c>
      <c r="E13" s="9"/>
      <c r="F13" s="50" t="s">
        <v>201</v>
      </c>
      <c r="G13" s="50">
        <v>57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  <c r="Q13" s="49">
        <v>29</v>
      </c>
      <c r="R13" s="7">
        <f>ROUND(Q13*18/Q3,0)</f>
        <v>33</v>
      </c>
    </row>
    <row r="14" spans="1:18" s="6" customFormat="1" ht="18" customHeight="1">
      <c r="A14" s="157" t="s">
        <v>11</v>
      </c>
      <c r="B14" s="192">
        <v>11.7</v>
      </c>
      <c r="C14" s="51">
        <v>30</v>
      </c>
      <c r="D14" s="51">
        <v>32</v>
      </c>
      <c r="E14" s="52"/>
      <c r="F14" s="50" t="s">
        <v>291</v>
      </c>
      <c r="G14" s="50">
        <v>47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  <c r="Q14" s="49">
        <v>30</v>
      </c>
      <c r="R14" s="7">
        <f>ROUND(Q14*18/Q3,0)</f>
        <v>34</v>
      </c>
    </row>
    <row r="15" spans="1:18" s="6" customFormat="1" ht="18" customHeight="1">
      <c r="A15" s="157" t="s">
        <v>105</v>
      </c>
      <c r="B15" s="192">
        <v>10.7</v>
      </c>
      <c r="C15" s="51">
        <v>30</v>
      </c>
      <c r="D15" s="9">
        <v>32</v>
      </c>
      <c r="E15" s="52"/>
      <c r="F15" s="50" t="s">
        <v>291</v>
      </c>
      <c r="G15" s="50">
        <v>47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  <c r="Q15" s="49">
        <v>31</v>
      </c>
      <c r="R15" s="7">
        <f>ROUND(Q15*18/Q3,0)</f>
        <v>35</v>
      </c>
    </row>
    <row r="16" spans="1:18" s="6" customFormat="1" ht="18" customHeight="1">
      <c r="A16" s="157" t="s">
        <v>375</v>
      </c>
      <c r="B16" s="192">
        <v>17.2</v>
      </c>
      <c r="C16" s="9">
        <v>29</v>
      </c>
      <c r="D16" s="9">
        <v>36</v>
      </c>
      <c r="E16" s="52"/>
      <c r="F16" s="9">
        <v>13</v>
      </c>
      <c r="G16" s="50">
        <v>41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  <c r="Q16" s="49">
        <v>32</v>
      </c>
      <c r="R16" s="7">
        <f>ROUND(Q16*18/Q3,0)</f>
        <v>36</v>
      </c>
    </row>
    <row r="17" spans="1:18" s="6" customFormat="1" ht="18" customHeight="1">
      <c r="A17" s="157" t="s">
        <v>33</v>
      </c>
      <c r="B17" s="192">
        <v>23.8</v>
      </c>
      <c r="C17" s="50">
        <v>28</v>
      </c>
      <c r="D17" s="51">
        <v>32</v>
      </c>
      <c r="E17" s="52"/>
      <c r="F17" s="9">
        <v>14</v>
      </c>
      <c r="G17" s="50">
        <v>37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49">
        <v>33</v>
      </c>
      <c r="R17" s="7">
        <f>ROUND(Q17*18/Q3,0)</f>
        <v>37</v>
      </c>
    </row>
    <row r="18" spans="1:18" s="6" customFormat="1" ht="18" customHeight="1">
      <c r="A18" s="157" t="s">
        <v>42</v>
      </c>
      <c r="B18" s="192">
        <v>15.9</v>
      </c>
      <c r="C18" s="50">
        <v>27</v>
      </c>
      <c r="D18" s="51">
        <v>34</v>
      </c>
      <c r="E18" s="9"/>
      <c r="F18" s="50">
        <v>15</v>
      </c>
      <c r="G18" s="50">
        <v>33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  <c r="Q18" s="49">
        <v>34</v>
      </c>
      <c r="R18" s="7">
        <f>ROUND(Q18*18/Q3,0)</f>
        <v>38</v>
      </c>
    </row>
    <row r="19" spans="1:18" s="6" customFormat="1" ht="18" customHeight="1">
      <c r="A19" s="157" t="s">
        <v>15</v>
      </c>
      <c r="B19" s="192">
        <v>16</v>
      </c>
      <c r="C19" s="51">
        <v>26</v>
      </c>
      <c r="D19" s="9">
        <v>36</v>
      </c>
      <c r="E19" s="9"/>
      <c r="F19" s="50">
        <v>16</v>
      </c>
      <c r="G19" s="50">
        <v>29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  <c r="Q19" s="49">
        <v>35</v>
      </c>
      <c r="R19" s="7">
        <f>ROUND(Q19*18/Q3,0)</f>
        <v>39</v>
      </c>
    </row>
    <row r="20" spans="1:18" s="48" customFormat="1" ht="18" customHeight="1">
      <c r="A20" s="157" t="s">
        <v>31</v>
      </c>
      <c r="B20" s="192">
        <v>17.5</v>
      </c>
      <c r="C20" s="50">
        <v>23</v>
      </c>
      <c r="D20" s="9">
        <v>37</v>
      </c>
      <c r="E20" s="52"/>
      <c r="F20" s="9">
        <v>17</v>
      </c>
      <c r="G20" s="50">
        <v>26</v>
      </c>
      <c r="H20" s="50">
        <v>70000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  <c r="Q20" s="49">
        <v>36</v>
      </c>
      <c r="R20" s="7">
        <f>ROUND(Q20*18/Q3,0)</f>
        <v>41</v>
      </c>
    </row>
    <row r="21" spans="1:18" s="48" customFormat="1" ht="18" customHeight="1">
      <c r="A21" s="157" t="s">
        <v>8</v>
      </c>
      <c r="B21" s="192">
        <v>19.7</v>
      </c>
      <c r="C21" s="50">
        <v>20</v>
      </c>
      <c r="D21" s="51">
        <v>44</v>
      </c>
      <c r="E21" s="52"/>
      <c r="F21" s="9">
        <v>18</v>
      </c>
      <c r="G21" s="50">
        <v>23</v>
      </c>
      <c r="H21" s="50">
        <v>70000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  <c r="Q21" s="49">
        <v>37</v>
      </c>
      <c r="R21" s="7">
        <f>ROUND(Q21*18/Q3,0)</f>
        <v>42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50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  <c r="Q22" s="49">
        <v>38</v>
      </c>
      <c r="R22" s="7">
        <f>ROUND(Q22*18/Q3,0)</f>
        <v>43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50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  <c r="Q23" s="49">
        <v>39</v>
      </c>
      <c r="R23" s="7">
        <f>ROUND(Q23*18/Q3,0)</f>
        <v>44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50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  <c r="Q24" s="49">
        <v>40</v>
      </c>
      <c r="R24" s="7">
        <f>ROUND(Q24*18/Q3,0)</f>
        <v>45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50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391" t="s">
        <v>378</v>
      </c>
      <c r="D26" s="389"/>
      <c r="E26" s="389"/>
      <c r="F26" s="389"/>
      <c r="G26" s="390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50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633</v>
      </c>
      <c r="E29" s="238"/>
      <c r="F29" s="237"/>
      <c r="G29" s="236">
        <f>SUM(G4:G28)</f>
        <v>1902</v>
      </c>
      <c r="H29" s="236">
        <f>SUM(H4:H28)</f>
        <v>6929999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3">
    <mergeCell ref="B1:N1"/>
    <mergeCell ref="B2:N2"/>
    <mergeCell ref="C26:G26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D6D1-D37D-4D4E-86E9-7FF017C11379}">
  <sheetPr>
    <pageSetUpPr fitToPage="1"/>
  </sheetPr>
  <dimension ref="A1:P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6" s="48" customFormat="1" ht="43.5" customHeight="1">
      <c r="B1" s="358" t="s">
        <v>161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6" s="48" customFormat="1" ht="29.25" customHeight="1">
      <c r="B2" s="384" t="s">
        <v>227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6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6" s="6" customFormat="1" ht="18" customHeight="1">
      <c r="A4" s="157" t="s">
        <v>329</v>
      </c>
      <c r="B4" s="192">
        <v>17.8</v>
      </c>
      <c r="C4" s="50">
        <v>39</v>
      </c>
      <c r="D4" s="9">
        <v>32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6" s="6" customFormat="1" ht="18" customHeight="1">
      <c r="A5" s="157" t="s">
        <v>144</v>
      </c>
      <c r="B5" s="192">
        <v>13.5</v>
      </c>
      <c r="C5" s="51">
        <v>38</v>
      </c>
      <c r="D5" s="51">
        <v>29</v>
      </c>
      <c r="E5" s="9">
        <v>0.36</v>
      </c>
      <c r="F5" s="50">
        <v>2</v>
      </c>
      <c r="G5" s="50">
        <v>300</v>
      </c>
      <c r="H5" s="50">
        <v>1540000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6" s="6" customFormat="1" ht="18" customHeight="1">
      <c r="A6" s="157" t="s">
        <v>205</v>
      </c>
      <c r="B6" s="192">
        <v>22.8</v>
      </c>
      <c r="C6" s="50">
        <v>36</v>
      </c>
      <c r="D6" s="9">
        <v>42</v>
      </c>
      <c r="E6" s="9"/>
      <c r="F6" s="9">
        <v>3</v>
      </c>
      <c r="G6" s="50">
        <v>190</v>
      </c>
      <c r="H6" s="50">
        <v>770000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6" s="6" customFormat="1" ht="18" customHeight="1">
      <c r="A7" s="157" t="s">
        <v>331</v>
      </c>
      <c r="B7" s="192">
        <v>16</v>
      </c>
      <c r="C7" s="50">
        <v>35</v>
      </c>
      <c r="D7" s="51">
        <v>34</v>
      </c>
      <c r="E7" s="52"/>
      <c r="F7" s="50" t="s">
        <v>199</v>
      </c>
      <c r="G7" s="50">
        <v>123</v>
      </c>
      <c r="H7" s="50">
        <v>595000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</row>
    <row r="8" spans="1:16" s="6" customFormat="1" ht="18" customHeight="1">
      <c r="A8" s="157" t="s">
        <v>206</v>
      </c>
      <c r="B8" s="192">
        <v>15.2</v>
      </c>
      <c r="C8" s="50">
        <v>35</v>
      </c>
      <c r="D8" s="51">
        <v>32</v>
      </c>
      <c r="E8" s="52"/>
      <c r="F8" s="50" t="s">
        <v>199</v>
      </c>
      <c r="G8" s="50">
        <v>123</v>
      </c>
      <c r="H8" s="50">
        <v>595000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6" s="6" customFormat="1" ht="18" customHeight="1">
      <c r="A9" s="157" t="s">
        <v>25</v>
      </c>
      <c r="B9" s="192">
        <v>15.3</v>
      </c>
      <c r="C9" s="51">
        <v>33</v>
      </c>
      <c r="D9" s="9">
        <v>33</v>
      </c>
      <c r="E9" s="52"/>
      <c r="F9" s="56" t="s">
        <v>200</v>
      </c>
      <c r="G9" s="50">
        <v>90</v>
      </c>
      <c r="H9" s="50">
        <v>420000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6" s="6" customFormat="1" ht="18" customHeight="1">
      <c r="A10" s="157" t="s">
        <v>105</v>
      </c>
      <c r="B10" s="192">
        <v>10.7</v>
      </c>
      <c r="C10" s="50">
        <v>33</v>
      </c>
      <c r="D10" s="9">
        <v>32</v>
      </c>
      <c r="E10" s="52"/>
      <c r="F10" s="50" t="s">
        <v>200</v>
      </c>
      <c r="G10" s="50">
        <v>90</v>
      </c>
      <c r="H10" s="50">
        <v>420000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6" s="6" customFormat="1" ht="18" customHeight="1">
      <c r="A11" s="157" t="s">
        <v>40</v>
      </c>
      <c r="B11" s="192">
        <v>11.4</v>
      </c>
      <c r="C11" s="50">
        <v>33</v>
      </c>
      <c r="D11" s="9">
        <v>31</v>
      </c>
      <c r="E11" s="52"/>
      <c r="F11" s="50" t="s">
        <v>200</v>
      </c>
      <c r="G11" s="50">
        <v>90</v>
      </c>
      <c r="H11" s="50">
        <v>420000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6" s="6" customFormat="1" ht="18" customHeight="1">
      <c r="A12" s="157" t="s">
        <v>42</v>
      </c>
      <c r="B12" s="192">
        <v>15.9</v>
      </c>
      <c r="C12" s="9">
        <v>32</v>
      </c>
      <c r="D12" s="51">
        <v>34</v>
      </c>
      <c r="E12" s="9"/>
      <c r="F12" s="50" t="s">
        <v>201</v>
      </c>
      <c r="G12" s="50">
        <v>57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6" s="6" customFormat="1" ht="18" customHeight="1">
      <c r="A13" s="157" t="s">
        <v>29</v>
      </c>
      <c r="B13" s="192">
        <v>23.6</v>
      </c>
      <c r="C13" s="9">
        <v>32</v>
      </c>
      <c r="D13" s="51">
        <v>36</v>
      </c>
      <c r="E13" s="9"/>
      <c r="F13" s="50" t="s">
        <v>201</v>
      </c>
      <c r="G13" s="50">
        <v>57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6" s="6" customFormat="1" ht="18" customHeight="1">
      <c r="A14" s="157" t="s">
        <v>38</v>
      </c>
      <c r="B14" s="192">
        <v>25.8</v>
      </c>
      <c r="C14" s="51">
        <v>31</v>
      </c>
      <c r="D14" s="51">
        <v>37</v>
      </c>
      <c r="E14" s="52"/>
      <c r="F14" s="50" t="s">
        <v>291</v>
      </c>
      <c r="G14" s="50">
        <v>37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6" s="6" customFormat="1" ht="18" customHeight="1">
      <c r="A15" s="157" t="s">
        <v>11</v>
      </c>
      <c r="B15" s="192">
        <v>11.7</v>
      </c>
      <c r="C15" s="51">
        <v>31</v>
      </c>
      <c r="D15" s="9">
        <v>34</v>
      </c>
      <c r="E15" s="52"/>
      <c r="F15" s="50" t="s">
        <v>291</v>
      </c>
      <c r="G15" s="50">
        <v>37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6" s="6" customFormat="1" ht="18" customHeight="1">
      <c r="A16" s="157" t="s">
        <v>35</v>
      </c>
      <c r="B16" s="192">
        <v>19.3</v>
      </c>
      <c r="C16" s="9">
        <v>31</v>
      </c>
      <c r="D16" s="9">
        <v>35</v>
      </c>
      <c r="E16" s="52"/>
      <c r="F16" s="9" t="s">
        <v>291</v>
      </c>
      <c r="G16" s="9">
        <v>37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6" s="6" customFormat="1" ht="18" customHeight="1">
      <c r="A17" s="157" t="s">
        <v>21</v>
      </c>
      <c r="B17" s="192">
        <v>13.9</v>
      </c>
      <c r="C17" s="50">
        <v>31</v>
      </c>
      <c r="D17" s="51">
        <v>34</v>
      </c>
      <c r="E17" s="52"/>
      <c r="F17" s="9" t="s">
        <v>291</v>
      </c>
      <c r="G17" s="9">
        <v>37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</row>
    <row r="18" spans="1:16" s="6" customFormat="1" ht="18" customHeight="1">
      <c r="A18" s="157" t="s">
        <v>8</v>
      </c>
      <c r="B18" s="192">
        <v>19.100000000000001</v>
      </c>
      <c r="C18" s="50">
        <v>31</v>
      </c>
      <c r="D18" s="51">
        <v>35</v>
      </c>
      <c r="E18" s="9"/>
      <c r="F18" s="50" t="s">
        <v>291</v>
      </c>
      <c r="G18" s="50">
        <v>37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6" s="6" customFormat="1" ht="18" customHeight="1">
      <c r="A19" s="157" t="s">
        <v>109</v>
      </c>
      <c r="B19" s="192">
        <v>21.4</v>
      </c>
      <c r="C19" s="51">
        <v>31</v>
      </c>
      <c r="D19" s="9">
        <v>34</v>
      </c>
      <c r="E19" s="56"/>
      <c r="F19" s="50" t="s">
        <v>291</v>
      </c>
      <c r="G19" s="50">
        <v>37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6" s="48" customFormat="1" ht="18" customHeight="1">
      <c r="A20" s="157" t="s">
        <v>19</v>
      </c>
      <c r="B20" s="192">
        <v>31.2</v>
      </c>
      <c r="C20" s="50">
        <v>31</v>
      </c>
      <c r="D20" s="9">
        <v>42</v>
      </c>
      <c r="E20" s="52"/>
      <c r="F20" s="9" t="s">
        <v>291</v>
      </c>
      <c r="G20" s="9">
        <v>37</v>
      </c>
      <c r="H20" s="50">
        <v>70000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6" s="48" customFormat="1" ht="18" customHeight="1">
      <c r="A21" s="157" t="s">
        <v>31</v>
      </c>
      <c r="B21" s="192">
        <v>17.5</v>
      </c>
      <c r="C21" s="50">
        <v>30</v>
      </c>
      <c r="D21" s="51">
        <v>37</v>
      </c>
      <c r="E21" s="52"/>
      <c r="F21" s="9">
        <v>18</v>
      </c>
      <c r="G21" s="9">
        <v>23</v>
      </c>
      <c r="H21" s="50">
        <v>70000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6" s="48" customFormat="1" ht="18" customHeight="1">
      <c r="A22" s="157" t="s">
        <v>6</v>
      </c>
      <c r="B22" s="192">
        <v>25.7</v>
      </c>
      <c r="C22" s="50">
        <v>29</v>
      </c>
      <c r="D22" s="51">
        <v>40</v>
      </c>
      <c r="E22" s="9"/>
      <c r="F22" s="9">
        <v>19</v>
      </c>
      <c r="G22" s="9">
        <v>20</v>
      </c>
      <c r="H22" s="50">
        <v>70000</v>
      </c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6" s="48" customFormat="1" ht="18" customHeight="1">
      <c r="A23" s="157" t="s">
        <v>160</v>
      </c>
      <c r="B23" s="192">
        <v>21.4</v>
      </c>
      <c r="C23" s="50">
        <v>28</v>
      </c>
      <c r="D23" s="51">
        <v>41</v>
      </c>
      <c r="E23" s="9"/>
      <c r="F23" s="9">
        <v>20</v>
      </c>
      <c r="G23" s="9">
        <v>18</v>
      </c>
      <c r="H23" s="50">
        <v>70000</v>
      </c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6" s="48" customFormat="1" ht="18" customHeight="1">
      <c r="A24" s="157" t="s">
        <v>138</v>
      </c>
      <c r="B24" s="192">
        <v>14</v>
      </c>
      <c r="C24" s="50">
        <v>27</v>
      </c>
      <c r="D24" s="51">
        <v>42</v>
      </c>
      <c r="E24" s="52"/>
      <c r="F24" s="9">
        <v>21</v>
      </c>
      <c r="G24" s="9">
        <v>16</v>
      </c>
      <c r="H24" s="50">
        <v>70000</v>
      </c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6" s="48" customFormat="1" ht="18" customHeight="1">
      <c r="A25" s="157" t="s">
        <v>33</v>
      </c>
      <c r="B25" s="192">
        <v>23.8</v>
      </c>
      <c r="C25" s="50">
        <v>23</v>
      </c>
      <c r="D25" s="51">
        <v>40</v>
      </c>
      <c r="E25" s="52"/>
      <c r="F25" s="9">
        <v>22</v>
      </c>
      <c r="G25" s="9">
        <v>14</v>
      </c>
      <c r="H25" s="50">
        <v>70000</v>
      </c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6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6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6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6" ht="18" customHeight="1" thickBot="1">
      <c r="A29" s="1"/>
      <c r="B29" s="3"/>
      <c r="C29" s="57"/>
      <c r="D29" s="237">
        <f>SUM(D4:D28)</f>
        <v>786</v>
      </c>
      <c r="E29" s="238"/>
      <c r="F29" s="237"/>
      <c r="G29" s="236">
        <f>SUM(G4:G28)</f>
        <v>1970</v>
      </c>
      <c r="H29" s="236">
        <f>SUM(H4:H28)</f>
        <v>7210000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6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EDA2-C5FD-B549-81F8-EF463091D789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141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374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59" t="s">
        <v>72</v>
      </c>
      <c r="R3" s="59" t="s">
        <v>73</v>
      </c>
    </row>
    <row r="4" spans="1:18" s="6" customFormat="1" ht="18" customHeight="1">
      <c r="A4" s="157" t="s">
        <v>329</v>
      </c>
      <c r="B4" s="192">
        <v>18</v>
      </c>
      <c r="C4" s="50">
        <v>34</v>
      </c>
      <c r="D4" s="9">
        <v>35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  <c r="Q4" s="60">
        <v>17</v>
      </c>
      <c r="R4" s="7" t="s">
        <v>64</v>
      </c>
    </row>
    <row r="5" spans="1:18" s="6" customFormat="1" ht="18" customHeight="1">
      <c r="A5" s="157" t="s">
        <v>25</v>
      </c>
      <c r="B5" s="192">
        <v>15.6</v>
      </c>
      <c r="C5" s="51">
        <v>33</v>
      </c>
      <c r="D5" s="51">
        <v>34</v>
      </c>
      <c r="E5" s="9"/>
      <c r="F5" s="50" t="s">
        <v>225</v>
      </c>
      <c r="G5" s="50">
        <v>245</v>
      </c>
      <c r="H5" s="50">
        <v>945000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  <c r="Q5" s="49">
        <v>20</v>
      </c>
      <c r="R5" s="7">
        <f>ROUND(Q5*18/Q4,0)</f>
        <v>21</v>
      </c>
    </row>
    <row r="6" spans="1:18" s="6" customFormat="1" ht="18" customHeight="1">
      <c r="A6" s="157" t="s">
        <v>331</v>
      </c>
      <c r="B6" s="192">
        <v>16.399999999999999</v>
      </c>
      <c r="C6" s="50">
        <v>33</v>
      </c>
      <c r="D6" s="9">
        <v>33</v>
      </c>
      <c r="E6" s="9"/>
      <c r="F6" s="9" t="s">
        <v>225</v>
      </c>
      <c r="G6" s="9">
        <v>245</v>
      </c>
      <c r="H6" s="50">
        <v>945000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  <c r="Q6" s="49">
        <v>21</v>
      </c>
      <c r="R6" s="7">
        <f>ROUND(Q6*18/Q4,0)</f>
        <v>22</v>
      </c>
    </row>
    <row r="7" spans="1:18" s="6" customFormat="1" ht="18" customHeight="1">
      <c r="A7" s="157" t="s">
        <v>29</v>
      </c>
      <c r="B7" s="192">
        <v>23.6</v>
      </c>
      <c r="C7" s="50">
        <v>30</v>
      </c>
      <c r="D7" s="51">
        <v>39</v>
      </c>
      <c r="E7" s="52"/>
      <c r="F7" s="50">
        <v>4</v>
      </c>
      <c r="G7" s="50">
        <v>135</v>
      </c>
      <c r="H7" s="50">
        <v>630000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49">
        <v>22</v>
      </c>
      <c r="R7" s="7">
        <f>ROUND(Q7*18/Q4,0)</f>
        <v>23</v>
      </c>
    </row>
    <row r="8" spans="1:18" s="6" customFormat="1" ht="18" customHeight="1">
      <c r="A8" s="157" t="s">
        <v>35</v>
      </c>
      <c r="B8" s="192">
        <v>19.3</v>
      </c>
      <c r="C8" s="50">
        <v>29</v>
      </c>
      <c r="D8" s="51">
        <v>33</v>
      </c>
      <c r="E8" s="52"/>
      <c r="F8" s="50" t="s">
        <v>290</v>
      </c>
      <c r="G8" s="50">
        <v>105</v>
      </c>
      <c r="H8" s="50">
        <v>525000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  <c r="Q8" s="49">
        <v>23</v>
      </c>
      <c r="R8" s="7">
        <f>ROUND(Q8*18/Q4,0)</f>
        <v>24</v>
      </c>
    </row>
    <row r="9" spans="1:18" s="6" customFormat="1" ht="18" customHeight="1">
      <c r="A9" s="157" t="s">
        <v>206</v>
      </c>
      <c r="B9" s="192">
        <v>15.1</v>
      </c>
      <c r="C9" s="51">
        <v>29</v>
      </c>
      <c r="D9" s="9">
        <v>37</v>
      </c>
      <c r="E9" s="52"/>
      <c r="F9" s="56" t="s">
        <v>290</v>
      </c>
      <c r="G9" s="50">
        <v>105</v>
      </c>
      <c r="H9" s="50">
        <v>525000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  <c r="Q9" s="49">
        <v>24</v>
      </c>
      <c r="R9" s="7">
        <f>ROUND(Q9*18/Q4,0)</f>
        <v>25</v>
      </c>
    </row>
    <row r="10" spans="1:18" s="6" customFormat="1" ht="18" customHeight="1">
      <c r="A10" s="157" t="s">
        <v>33</v>
      </c>
      <c r="B10" s="192">
        <v>23.5</v>
      </c>
      <c r="C10" s="50">
        <v>28</v>
      </c>
      <c r="D10" s="9">
        <v>38</v>
      </c>
      <c r="E10" s="52"/>
      <c r="F10" s="50">
        <v>7</v>
      </c>
      <c r="G10" s="50">
        <v>90</v>
      </c>
      <c r="H10" s="50">
        <v>420000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  <c r="Q10" s="49">
        <v>25</v>
      </c>
      <c r="R10" s="7">
        <f>ROUND(Q10*18/Q4,0)</f>
        <v>26</v>
      </c>
    </row>
    <row r="11" spans="1:18" s="6" customFormat="1" ht="18" customHeight="1">
      <c r="A11" s="157" t="s">
        <v>109</v>
      </c>
      <c r="B11" s="192">
        <v>21.4</v>
      </c>
      <c r="C11" s="50">
        <v>24</v>
      </c>
      <c r="D11" s="9">
        <v>40</v>
      </c>
      <c r="E11" s="52"/>
      <c r="F11" s="50">
        <v>8</v>
      </c>
      <c r="G11" s="50">
        <v>80</v>
      </c>
      <c r="H11" s="50">
        <v>350000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  <c r="Q11" s="49">
        <v>26</v>
      </c>
      <c r="R11" s="7">
        <f>ROUND(Q11*18/Q4,0)</f>
        <v>28</v>
      </c>
    </row>
    <row r="12" spans="1:18" s="6" customFormat="1" ht="18" customHeight="1">
      <c r="A12" s="157" t="s">
        <v>11</v>
      </c>
      <c r="B12" s="192">
        <v>11.7</v>
      </c>
      <c r="C12" s="9">
        <v>23</v>
      </c>
      <c r="D12" s="51">
        <v>36</v>
      </c>
      <c r="E12" s="9"/>
      <c r="F12" s="50" t="s">
        <v>201</v>
      </c>
      <c r="G12" s="50">
        <v>54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  <c r="Q12" s="49">
        <v>27</v>
      </c>
      <c r="R12" s="7">
        <f>ROUND(Q12*18/Q4,0)</f>
        <v>29</v>
      </c>
    </row>
    <row r="13" spans="1:18" s="6" customFormat="1" ht="18" customHeight="1">
      <c r="A13" s="157" t="s">
        <v>21</v>
      </c>
      <c r="B13" s="192">
        <v>13.9</v>
      </c>
      <c r="C13" s="9">
        <v>23</v>
      </c>
      <c r="D13" s="51">
        <v>37</v>
      </c>
      <c r="E13" s="9"/>
      <c r="F13" s="50" t="s">
        <v>201</v>
      </c>
      <c r="G13" s="50">
        <v>54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  <c r="Q13" s="49">
        <v>28</v>
      </c>
      <c r="R13" s="7">
        <f>ROUND(Q13*18/Q4,0)</f>
        <v>30</v>
      </c>
    </row>
    <row r="14" spans="1:18" s="6" customFormat="1" ht="18" customHeight="1">
      <c r="A14" s="157" t="s">
        <v>138</v>
      </c>
      <c r="B14" s="192">
        <v>14.3</v>
      </c>
      <c r="C14" s="51">
        <v>23</v>
      </c>
      <c r="D14" s="51">
        <v>43</v>
      </c>
      <c r="E14" s="52">
        <v>9.41</v>
      </c>
      <c r="F14" s="50" t="s">
        <v>201</v>
      </c>
      <c r="G14" s="50">
        <v>54</v>
      </c>
      <c r="H14" s="50">
        <v>490000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  <c r="Q14" s="49">
        <v>29</v>
      </c>
      <c r="R14" s="7">
        <f>ROUND(Q14*18/Q4,0)</f>
        <v>31</v>
      </c>
    </row>
    <row r="15" spans="1:18" s="6" customFormat="1" ht="18" customHeight="1">
      <c r="A15" s="157" t="s">
        <v>105</v>
      </c>
      <c r="B15" s="192">
        <v>10.7</v>
      </c>
      <c r="C15" s="51">
        <v>22</v>
      </c>
      <c r="D15" s="9">
        <v>40</v>
      </c>
      <c r="E15" s="52"/>
      <c r="F15" s="50">
        <v>12</v>
      </c>
      <c r="G15" s="50">
        <v>45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  <c r="Q15" s="49">
        <v>30</v>
      </c>
      <c r="R15" s="7">
        <f>ROUND(Q15*18/Q4,0)</f>
        <v>32</v>
      </c>
    </row>
    <row r="16" spans="1:18" s="6" customFormat="1" ht="18" customHeight="1">
      <c r="A16" s="157" t="s">
        <v>370</v>
      </c>
      <c r="B16" s="192">
        <v>15.1</v>
      </c>
      <c r="C16" s="9">
        <v>36</v>
      </c>
      <c r="D16" s="9" t="s">
        <v>74</v>
      </c>
      <c r="E16" s="52" t="s">
        <v>74</v>
      </c>
      <c r="F16" s="9">
        <v>13</v>
      </c>
      <c r="G16" s="9" t="s">
        <v>74</v>
      </c>
      <c r="H16" s="50" t="s">
        <v>74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  <c r="Q16" s="49">
        <v>31</v>
      </c>
      <c r="R16" s="7">
        <f>ROUND(Q16*18/Q4,0)</f>
        <v>33</v>
      </c>
    </row>
    <row r="17" spans="1:18" s="6" customFormat="1" ht="18" customHeight="1">
      <c r="A17" s="157"/>
      <c r="B17" s="192"/>
      <c r="C17" s="50"/>
      <c r="D17" s="51"/>
      <c r="E17" s="52"/>
      <c r="F17" s="9"/>
      <c r="G17" s="9"/>
      <c r="H17" s="50"/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49">
        <v>32</v>
      </c>
      <c r="R17" s="7">
        <f>ROUND(Q17*18/Q4,0)</f>
        <v>34</v>
      </c>
    </row>
    <row r="18" spans="1:18" s="6" customFormat="1" ht="18" customHeight="1">
      <c r="A18" s="157"/>
      <c r="B18" s="192"/>
      <c r="C18" s="50"/>
      <c r="D18" s="51"/>
      <c r="E18" s="9"/>
      <c r="F18" s="50"/>
      <c r="G18" s="50"/>
      <c r="H18" s="50"/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  <c r="Q18" s="49">
        <v>33</v>
      </c>
      <c r="R18" s="7">
        <f>ROUND(Q18*18/Q4,0)</f>
        <v>35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  <c r="Q19" s="49">
        <v>34</v>
      </c>
      <c r="R19" s="7">
        <f>ROUND(Q19*18/Q4,0)</f>
        <v>36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  <c r="Q20" s="49">
        <v>35</v>
      </c>
      <c r="R20" s="7">
        <f>ROUND(Q20*18/Q4,0)</f>
        <v>37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  <c r="Q21" s="49">
        <v>36</v>
      </c>
      <c r="R21" s="7">
        <f>ROUND(Q21*18/Q4,0)</f>
        <v>38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  <c r="Q22" s="49">
        <v>37</v>
      </c>
      <c r="R22" s="7">
        <f>ROUND(Q22*18/Q4,0)</f>
        <v>39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  <c r="Q23" s="49">
        <v>38</v>
      </c>
      <c r="R23" s="7">
        <f>ROUND(Q23*18/Q4,0)</f>
        <v>40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  <c r="Q24" s="49">
        <v>39</v>
      </c>
      <c r="R24" s="7">
        <f>ROUND(Q24*18/Q4,0)</f>
        <v>41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  <c r="Q25" s="49">
        <v>40</v>
      </c>
      <c r="R25" s="7">
        <f>ROUND(Q25*18/Q4,0)</f>
        <v>42</v>
      </c>
    </row>
    <row r="26" spans="1:18" s="48" customFormat="1" ht="18" customHeight="1">
      <c r="A26" s="157"/>
      <c r="B26" s="392" t="s">
        <v>224</v>
      </c>
      <c r="C26" s="393"/>
      <c r="D26" s="393"/>
      <c r="E26" s="393"/>
      <c r="F26" s="394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  <c r="Q26" s="49">
        <v>41</v>
      </c>
      <c r="R26" s="7">
        <f>ROUND(Q26*18/Q4,0)</f>
        <v>43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445</v>
      </c>
      <c r="E29" s="238"/>
      <c r="F29" s="237"/>
      <c r="G29" s="236">
        <f>SUM(G4:G28)</f>
        <v>1712</v>
      </c>
      <c r="H29" s="236">
        <f>SUM(H4:H28)</f>
        <v>6510000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3">
    <mergeCell ref="B1:N1"/>
    <mergeCell ref="B2:N2"/>
    <mergeCell ref="B26:F26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2643-767E-5643-A713-F741ED1BA673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159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214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33</v>
      </c>
      <c r="B4" s="192">
        <v>24</v>
      </c>
      <c r="C4" s="50">
        <v>37</v>
      </c>
      <c r="D4" s="9">
        <v>34</v>
      </c>
      <c r="E4" s="52"/>
      <c r="F4" s="50">
        <v>1</v>
      </c>
      <c r="G4" s="50">
        <v>550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49">
        <v>550</v>
      </c>
      <c r="N4" s="220">
        <v>1470000</v>
      </c>
    </row>
    <row r="5" spans="1:18" s="6" customFormat="1" ht="18" customHeight="1">
      <c r="A5" s="157" t="s">
        <v>205</v>
      </c>
      <c r="B5" s="192">
        <v>23.1</v>
      </c>
      <c r="C5" s="51">
        <v>37</v>
      </c>
      <c r="D5" s="51">
        <v>42</v>
      </c>
      <c r="E5" s="9" t="s">
        <v>327</v>
      </c>
      <c r="F5" s="50" t="s">
        <v>225</v>
      </c>
      <c r="G5" s="50">
        <v>270</v>
      </c>
      <c r="H5" s="50">
        <v>1145000</v>
      </c>
      <c r="I5" s="53"/>
      <c r="J5" s="221">
        <v>2</v>
      </c>
      <c r="K5" s="213">
        <v>0.15</v>
      </c>
      <c r="L5" s="214">
        <v>0.16</v>
      </c>
      <c r="M5" s="249">
        <v>330</v>
      </c>
      <c r="N5" s="220">
        <v>1120000</v>
      </c>
    </row>
    <row r="6" spans="1:18" s="6" customFormat="1" ht="18" customHeight="1">
      <c r="A6" s="157" t="s">
        <v>105</v>
      </c>
      <c r="B6" s="192">
        <v>10.8</v>
      </c>
      <c r="C6" s="50">
        <v>37</v>
      </c>
      <c r="D6" s="9">
        <v>34</v>
      </c>
      <c r="E6" s="9"/>
      <c r="F6" s="9" t="s">
        <v>225</v>
      </c>
      <c r="G6" s="9">
        <v>270</v>
      </c>
      <c r="H6" s="50">
        <v>945000</v>
      </c>
      <c r="I6" s="53"/>
      <c r="J6" s="218">
        <v>3</v>
      </c>
      <c r="K6" s="213">
        <v>9.5000000000000001E-2</v>
      </c>
      <c r="L6" s="214">
        <v>0.11</v>
      </c>
      <c r="M6" s="249">
        <v>209</v>
      </c>
      <c r="N6" s="220">
        <v>770000</v>
      </c>
    </row>
    <row r="7" spans="1:18" s="6" customFormat="1" ht="18" customHeight="1">
      <c r="A7" s="157" t="s">
        <v>40</v>
      </c>
      <c r="B7" s="192">
        <v>12</v>
      </c>
      <c r="C7" s="50">
        <v>36</v>
      </c>
      <c r="D7" s="51">
        <v>33</v>
      </c>
      <c r="E7" s="52"/>
      <c r="F7" s="50">
        <v>4</v>
      </c>
      <c r="G7" s="50">
        <v>149</v>
      </c>
      <c r="H7" s="50">
        <v>630000</v>
      </c>
      <c r="I7" s="53"/>
      <c r="J7" s="221">
        <v>4</v>
      </c>
      <c r="K7" s="213">
        <v>6.7500000000000004E-2</v>
      </c>
      <c r="L7" s="214">
        <v>0.09</v>
      </c>
      <c r="M7" s="249">
        <v>148.5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29</v>
      </c>
      <c r="B8" s="192">
        <v>23.7</v>
      </c>
      <c r="C8" s="50">
        <v>35</v>
      </c>
      <c r="D8" s="51">
        <v>35</v>
      </c>
      <c r="E8" s="52"/>
      <c r="F8" s="50">
        <v>5</v>
      </c>
      <c r="G8" s="50">
        <v>121</v>
      </c>
      <c r="H8" s="50">
        <v>560000</v>
      </c>
      <c r="I8" s="53"/>
      <c r="J8" s="218">
        <v>5</v>
      </c>
      <c r="K8" s="213">
        <v>5.5E-2</v>
      </c>
      <c r="L8" s="214">
        <v>0.08</v>
      </c>
      <c r="M8" s="249">
        <v>121</v>
      </c>
      <c r="N8" s="220">
        <v>560000</v>
      </c>
    </row>
    <row r="9" spans="1:18" s="6" customFormat="1" ht="18" customHeight="1">
      <c r="A9" s="157" t="s">
        <v>332</v>
      </c>
      <c r="B9" s="192">
        <v>13.8</v>
      </c>
      <c r="C9" s="51">
        <v>34</v>
      </c>
      <c r="D9" s="9">
        <v>32</v>
      </c>
      <c r="E9" s="52"/>
      <c r="F9" s="56" t="s">
        <v>200</v>
      </c>
      <c r="G9" s="50">
        <v>99</v>
      </c>
      <c r="H9" s="50">
        <v>420000</v>
      </c>
      <c r="I9" s="53"/>
      <c r="J9" s="221">
        <v>6</v>
      </c>
      <c r="K9" s="213">
        <v>0.05</v>
      </c>
      <c r="L9" s="214">
        <v>7.0000000000000007E-2</v>
      </c>
      <c r="M9" s="249">
        <v>110</v>
      </c>
      <c r="N9" s="220">
        <v>490000.00000000006</v>
      </c>
    </row>
    <row r="10" spans="1:18" s="6" customFormat="1" ht="18" customHeight="1">
      <c r="A10" s="157" t="s">
        <v>109</v>
      </c>
      <c r="B10" s="192">
        <v>21.3</v>
      </c>
      <c r="C10" s="50">
        <v>34</v>
      </c>
      <c r="D10" s="9">
        <v>35</v>
      </c>
      <c r="E10" s="52">
        <v>4.67</v>
      </c>
      <c r="F10" s="50" t="s">
        <v>200</v>
      </c>
      <c r="G10" s="50">
        <v>99</v>
      </c>
      <c r="H10" s="50">
        <v>840000</v>
      </c>
      <c r="I10" s="53"/>
      <c r="J10" s="218">
        <v>7</v>
      </c>
      <c r="K10" s="213">
        <v>4.4999999999999998E-2</v>
      </c>
      <c r="L10" s="214">
        <v>0.06</v>
      </c>
      <c r="M10" s="249">
        <v>99</v>
      </c>
      <c r="N10" s="220">
        <v>420000</v>
      </c>
    </row>
    <row r="11" spans="1:18" s="6" customFormat="1" ht="18" customHeight="1">
      <c r="A11" s="157" t="s">
        <v>35</v>
      </c>
      <c r="B11" s="192">
        <v>19.3</v>
      </c>
      <c r="C11" s="50">
        <v>34</v>
      </c>
      <c r="D11" s="9">
        <v>34</v>
      </c>
      <c r="E11" s="52"/>
      <c r="F11" s="50" t="s">
        <v>200</v>
      </c>
      <c r="G11" s="50">
        <v>99</v>
      </c>
      <c r="H11" s="50">
        <v>420000</v>
      </c>
      <c r="I11" s="53"/>
      <c r="J11" s="221">
        <v>8</v>
      </c>
      <c r="K11" s="213">
        <v>0.04</v>
      </c>
      <c r="L11" s="214">
        <v>0.05</v>
      </c>
      <c r="M11" s="249">
        <v>88</v>
      </c>
      <c r="N11" s="220">
        <v>350000</v>
      </c>
    </row>
    <row r="12" spans="1:18" s="6" customFormat="1" ht="18" customHeight="1">
      <c r="A12" s="157" t="s">
        <v>11</v>
      </c>
      <c r="B12" s="192">
        <v>11.7</v>
      </c>
      <c r="C12" s="9">
        <v>33</v>
      </c>
      <c r="D12" s="51">
        <v>33</v>
      </c>
      <c r="E12" s="9">
        <v>6.16</v>
      </c>
      <c r="F12" s="50">
        <v>9</v>
      </c>
      <c r="G12" s="50">
        <v>66</v>
      </c>
      <c r="H12" s="50">
        <v>170000</v>
      </c>
      <c r="I12" s="53"/>
      <c r="J12" s="218">
        <v>9</v>
      </c>
      <c r="K12" s="213">
        <v>0.03</v>
      </c>
      <c r="L12" s="214">
        <v>0.01</v>
      </c>
      <c r="M12" s="249">
        <v>66</v>
      </c>
      <c r="N12" s="220">
        <v>70000</v>
      </c>
    </row>
    <row r="13" spans="1:18" s="6" customFormat="1" ht="18" customHeight="1">
      <c r="A13" s="157" t="s">
        <v>19</v>
      </c>
      <c r="B13" s="192">
        <v>30.9</v>
      </c>
      <c r="C13" s="9">
        <v>32</v>
      </c>
      <c r="D13" s="51">
        <v>34</v>
      </c>
      <c r="E13" s="9"/>
      <c r="F13" s="50" t="s">
        <v>323</v>
      </c>
      <c r="G13" s="50">
        <v>52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49">
        <v>59.4</v>
      </c>
      <c r="N13" s="220">
        <v>70000</v>
      </c>
    </row>
    <row r="14" spans="1:18" s="6" customFormat="1" ht="18" customHeight="1">
      <c r="A14" s="157" t="s">
        <v>144</v>
      </c>
      <c r="B14" s="192">
        <v>13.1</v>
      </c>
      <c r="C14" s="51">
        <v>32</v>
      </c>
      <c r="D14" s="51">
        <v>36</v>
      </c>
      <c r="E14" s="52"/>
      <c r="F14" s="50" t="s">
        <v>323</v>
      </c>
      <c r="G14" s="50">
        <v>52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49">
        <v>53.9</v>
      </c>
      <c r="N14" s="220">
        <v>70000</v>
      </c>
    </row>
    <row r="15" spans="1:18" s="6" customFormat="1" ht="18" customHeight="1">
      <c r="A15" s="157" t="s">
        <v>38</v>
      </c>
      <c r="B15" s="192">
        <v>25.3</v>
      </c>
      <c r="C15" s="51">
        <v>32</v>
      </c>
      <c r="D15" s="9">
        <v>33</v>
      </c>
      <c r="E15" s="52"/>
      <c r="F15" s="50" t="s">
        <v>323</v>
      </c>
      <c r="G15" s="50">
        <v>52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49">
        <v>49.5</v>
      </c>
      <c r="N15" s="220">
        <v>70000</v>
      </c>
    </row>
    <row r="16" spans="1:18" s="6" customFormat="1" ht="18" customHeight="1">
      <c r="A16" s="157" t="s">
        <v>31</v>
      </c>
      <c r="B16" s="192">
        <v>16.7</v>
      </c>
      <c r="C16" s="9">
        <v>32</v>
      </c>
      <c r="D16" s="9">
        <v>34</v>
      </c>
      <c r="E16" s="52"/>
      <c r="F16" s="9" t="s">
        <v>323</v>
      </c>
      <c r="G16" s="9">
        <v>52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49">
        <v>45.1</v>
      </c>
      <c r="N16" s="220">
        <v>70000</v>
      </c>
    </row>
    <row r="17" spans="1:18" s="6" customFormat="1" ht="18" customHeight="1">
      <c r="A17" s="157" t="s">
        <v>331</v>
      </c>
      <c r="B17" s="192">
        <v>17.100000000000001</v>
      </c>
      <c r="C17" s="50">
        <v>31</v>
      </c>
      <c r="D17" s="51">
        <v>33</v>
      </c>
      <c r="E17" s="52"/>
      <c r="F17" s="9">
        <v>14</v>
      </c>
      <c r="G17" s="9">
        <v>41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49">
        <v>40.699999999999996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206</v>
      </c>
      <c r="B18" s="192">
        <v>15.1</v>
      </c>
      <c r="C18" s="50">
        <v>30</v>
      </c>
      <c r="D18" s="51">
        <v>39</v>
      </c>
      <c r="E18" s="9">
        <v>11.7</v>
      </c>
      <c r="F18" s="50">
        <v>15</v>
      </c>
      <c r="G18" s="50">
        <v>36</v>
      </c>
      <c r="H18" s="50">
        <v>170000</v>
      </c>
      <c r="I18" s="53"/>
      <c r="J18" s="218">
        <v>15</v>
      </c>
      <c r="K18" s="213">
        <v>1.6500000000000001E-2</v>
      </c>
      <c r="L18" s="214">
        <v>0.01</v>
      </c>
      <c r="M18" s="249">
        <v>36.300000000000004</v>
      </c>
      <c r="N18" s="220">
        <v>70000</v>
      </c>
    </row>
    <row r="19" spans="1:18" s="6" customFormat="1" ht="18" customHeight="1">
      <c r="A19" s="157" t="s">
        <v>138</v>
      </c>
      <c r="B19" s="192">
        <v>14.3</v>
      </c>
      <c r="C19" s="51">
        <v>28</v>
      </c>
      <c r="D19" s="9">
        <v>38</v>
      </c>
      <c r="E19" s="56"/>
      <c r="F19" s="50">
        <v>16</v>
      </c>
      <c r="G19" s="50">
        <v>32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49">
        <v>31.900000000000002</v>
      </c>
      <c r="N19" s="220">
        <v>70000</v>
      </c>
    </row>
    <row r="20" spans="1:18" s="48" customFormat="1" ht="18" customHeight="1">
      <c r="A20" s="157" t="s">
        <v>8</v>
      </c>
      <c r="B20" s="192">
        <v>18.899999999999999</v>
      </c>
      <c r="C20" s="50">
        <v>27</v>
      </c>
      <c r="D20" s="9">
        <v>40</v>
      </c>
      <c r="E20" s="52"/>
      <c r="F20" s="9">
        <v>17</v>
      </c>
      <c r="G20" s="9">
        <v>29</v>
      </c>
      <c r="H20" s="50">
        <v>70000</v>
      </c>
      <c r="I20" s="53"/>
      <c r="J20" s="218">
        <v>17</v>
      </c>
      <c r="K20" s="213">
        <v>1.2999999999999999E-2</v>
      </c>
      <c r="L20" s="214">
        <v>0.01</v>
      </c>
      <c r="M20" s="249">
        <v>28.599999999999998</v>
      </c>
      <c r="N20" s="220">
        <v>70000</v>
      </c>
    </row>
    <row r="21" spans="1:18" s="48" customFormat="1" ht="18" customHeight="1">
      <c r="A21" s="157" t="s">
        <v>13</v>
      </c>
      <c r="B21" s="192">
        <v>21.8</v>
      </c>
      <c r="C21" s="50">
        <v>25</v>
      </c>
      <c r="D21" s="51">
        <v>37</v>
      </c>
      <c r="E21" s="52"/>
      <c r="F21" s="9">
        <v>18</v>
      </c>
      <c r="G21" s="9">
        <v>25</v>
      </c>
      <c r="H21" s="50">
        <v>70000</v>
      </c>
      <c r="I21" s="53"/>
      <c r="J21" s="221">
        <v>18</v>
      </c>
      <c r="K21" s="213">
        <v>1.15E-2</v>
      </c>
      <c r="L21" s="214">
        <v>0.01</v>
      </c>
      <c r="M21" s="249">
        <v>25.3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49">
        <v>22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49">
        <v>19.799999999999997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49">
        <v>17.600000000000001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15.4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13.200000000000001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49">
        <v>11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8.8000000000000007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636</v>
      </c>
      <c r="E29" s="238"/>
      <c r="F29" s="237"/>
      <c r="G29" s="236">
        <f>SUM(G4:G28)</f>
        <v>2094</v>
      </c>
      <c r="H29" s="236">
        <f>SUM(H4:H28)</f>
        <v>7330000</v>
      </c>
      <c r="J29" s="223" t="s">
        <v>71</v>
      </c>
      <c r="K29" s="215"/>
      <c r="L29" s="224"/>
      <c r="M29" s="225">
        <f>SUM(M4:M28)</f>
        <v>2200.0000000000005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sortState xmlns:xlrd2="http://schemas.microsoft.com/office/spreadsheetml/2017/richdata2" ref="H9:H10">
    <sortCondition ref="H9:H10"/>
  </sortState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9B8C-092D-5742-8462-51E2C86BB66A}">
  <sheetPr>
    <tabColor theme="4"/>
    <pageSetUpPr fitToPage="1"/>
  </sheetPr>
  <dimension ref="A1:O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5" s="48" customFormat="1" ht="43.5" customHeight="1">
      <c r="B1" s="358" t="s">
        <v>368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5" s="48" customFormat="1" ht="29.25" customHeight="1">
      <c r="B2" s="384" t="s">
        <v>351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5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5" s="6" customFormat="1" ht="18" customHeight="1">
      <c r="A4" s="157" t="s">
        <v>206</v>
      </c>
      <c r="B4" s="192">
        <v>15.1</v>
      </c>
      <c r="C4" s="395">
        <v>110</v>
      </c>
      <c r="D4" s="9" t="s">
        <v>74</v>
      </c>
      <c r="E4" s="52"/>
      <c r="F4" s="398">
        <v>1</v>
      </c>
      <c r="G4" s="50"/>
      <c r="H4" s="50">
        <v>712500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1050000</v>
      </c>
    </row>
    <row r="5" spans="1:15" s="6" customFormat="1" ht="18" customHeight="1">
      <c r="A5" s="157" t="s">
        <v>25</v>
      </c>
      <c r="B5" s="192">
        <v>15.6</v>
      </c>
      <c r="C5" s="396"/>
      <c r="D5" s="9" t="s">
        <v>74</v>
      </c>
      <c r="E5" s="9"/>
      <c r="F5" s="399"/>
      <c r="G5" s="50"/>
      <c r="H5" s="50">
        <v>712500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800000</v>
      </c>
    </row>
    <row r="6" spans="1:15" s="6" customFormat="1" ht="18" customHeight="1">
      <c r="A6" s="157" t="s">
        <v>8</v>
      </c>
      <c r="B6" s="192">
        <v>18.899999999999999</v>
      </c>
      <c r="C6" s="396"/>
      <c r="D6" s="9" t="s">
        <v>74</v>
      </c>
      <c r="E6" s="9"/>
      <c r="F6" s="399"/>
      <c r="G6" s="9"/>
      <c r="H6" s="50">
        <v>712500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550000</v>
      </c>
    </row>
    <row r="7" spans="1:15" s="6" customFormat="1" ht="18" customHeight="1">
      <c r="A7" s="157" t="s">
        <v>29</v>
      </c>
      <c r="B7" s="192">
        <v>23.7</v>
      </c>
      <c r="C7" s="397"/>
      <c r="D7" s="9" t="s">
        <v>74</v>
      </c>
      <c r="E7" s="52"/>
      <c r="F7" s="400"/>
      <c r="G7" s="50"/>
      <c r="H7" s="50">
        <v>712500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450000</v>
      </c>
      <c r="O7" s="54"/>
    </row>
    <row r="8" spans="1:15" s="6" customFormat="1" ht="18" customHeight="1">
      <c r="A8" s="157" t="s">
        <v>40</v>
      </c>
      <c r="B8" s="192">
        <v>12</v>
      </c>
      <c r="C8" s="395">
        <v>109</v>
      </c>
      <c r="D8" s="9" t="s">
        <v>74</v>
      </c>
      <c r="E8" s="52">
        <v>1.84</v>
      </c>
      <c r="F8" s="398">
        <v>2</v>
      </c>
      <c r="G8" s="50"/>
      <c r="H8" s="50">
        <v>625000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400000</v>
      </c>
    </row>
    <row r="9" spans="1:15" s="6" customFormat="1" ht="18" customHeight="1">
      <c r="A9" s="157" t="s">
        <v>31</v>
      </c>
      <c r="B9" s="192">
        <v>16.7</v>
      </c>
      <c r="C9" s="396"/>
      <c r="D9" s="9" t="s">
        <v>74</v>
      </c>
      <c r="E9" s="52"/>
      <c r="F9" s="399"/>
      <c r="G9" s="56"/>
      <c r="H9" s="50">
        <v>325000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350000.00000000006</v>
      </c>
    </row>
    <row r="10" spans="1:15" s="6" customFormat="1" ht="18" customHeight="1">
      <c r="A10" s="157" t="s">
        <v>160</v>
      </c>
      <c r="B10" s="192">
        <v>21.4</v>
      </c>
      <c r="C10" s="396"/>
      <c r="D10" s="9" t="s">
        <v>74</v>
      </c>
      <c r="E10" s="52"/>
      <c r="F10" s="399"/>
      <c r="G10" s="50"/>
      <c r="H10" s="50">
        <v>325000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300000</v>
      </c>
    </row>
    <row r="11" spans="1:15" s="6" customFormat="1" ht="18" customHeight="1">
      <c r="A11" s="157" t="s">
        <v>205</v>
      </c>
      <c r="B11" s="192">
        <v>23.1</v>
      </c>
      <c r="C11" s="397"/>
      <c r="D11" s="9" t="s">
        <v>74</v>
      </c>
      <c r="E11" s="52"/>
      <c r="F11" s="400"/>
      <c r="G11" s="50"/>
      <c r="H11" s="50">
        <v>325000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250000</v>
      </c>
    </row>
    <row r="12" spans="1:15" s="6" customFormat="1" ht="18" customHeight="1">
      <c r="A12" s="157" t="s">
        <v>144</v>
      </c>
      <c r="B12" s="192">
        <v>13.1</v>
      </c>
      <c r="C12" s="395">
        <v>103</v>
      </c>
      <c r="D12" s="9" t="s">
        <v>74</v>
      </c>
      <c r="E12" s="9"/>
      <c r="F12" s="398">
        <v>3</v>
      </c>
      <c r="G12" s="50"/>
      <c r="H12" s="50">
        <v>50000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50000</v>
      </c>
    </row>
    <row r="13" spans="1:15" s="6" customFormat="1" ht="18" customHeight="1">
      <c r="A13" s="157" t="s">
        <v>21</v>
      </c>
      <c r="B13" s="192">
        <v>13.9</v>
      </c>
      <c r="C13" s="396"/>
      <c r="D13" s="9" t="s">
        <v>74</v>
      </c>
      <c r="E13" s="9"/>
      <c r="F13" s="399"/>
      <c r="G13" s="50"/>
      <c r="H13" s="50">
        <v>50000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50000</v>
      </c>
    </row>
    <row r="14" spans="1:15" s="6" customFormat="1" ht="18" customHeight="1">
      <c r="A14" s="157" t="s">
        <v>13</v>
      </c>
      <c r="B14" s="192">
        <v>21.8</v>
      </c>
      <c r="C14" s="396"/>
      <c r="D14" s="9" t="s">
        <v>74</v>
      </c>
      <c r="E14" s="52"/>
      <c r="F14" s="399"/>
      <c r="G14" s="50"/>
      <c r="H14" s="50">
        <v>50000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50000</v>
      </c>
    </row>
    <row r="15" spans="1:15" s="6" customFormat="1" ht="18" customHeight="1">
      <c r="A15" s="157" t="s">
        <v>6</v>
      </c>
      <c r="B15" s="192">
        <v>25.7</v>
      </c>
      <c r="C15" s="397"/>
      <c r="D15" s="9" t="s">
        <v>74</v>
      </c>
      <c r="E15" s="52">
        <v>1.27</v>
      </c>
      <c r="F15" s="400"/>
      <c r="G15" s="50"/>
      <c r="H15" s="50">
        <v>350000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50000</v>
      </c>
    </row>
    <row r="16" spans="1:15" s="6" customFormat="1" ht="18" customHeight="1">
      <c r="A16" s="157" t="s">
        <v>329</v>
      </c>
      <c r="B16" s="192">
        <v>18</v>
      </c>
      <c r="C16" s="395">
        <v>94</v>
      </c>
      <c r="D16" s="9" t="s">
        <v>74</v>
      </c>
      <c r="E16" s="52"/>
      <c r="F16" s="398">
        <v>4</v>
      </c>
      <c r="G16" s="9"/>
      <c r="H16" s="50">
        <v>50000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50000</v>
      </c>
    </row>
    <row r="17" spans="1:15" s="6" customFormat="1" ht="18" customHeight="1">
      <c r="A17" s="157" t="s">
        <v>332</v>
      </c>
      <c r="B17" s="192">
        <v>13.8</v>
      </c>
      <c r="C17" s="396"/>
      <c r="D17" s="9" t="s">
        <v>74</v>
      </c>
      <c r="E17" s="52"/>
      <c r="F17" s="399"/>
      <c r="G17" s="9"/>
      <c r="H17" s="50">
        <v>50000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50000</v>
      </c>
      <c r="O17" s="54"/>
    </row>
    <row r="18" spans="1:15" s="6" customFormat="1" ht="18" customHeight="1">
      <c r="A18" s="157" t="s">
        <v>331</v>
      </c>
      <c r="B18" s="192">
        <v>17.399999999999999</v>
      </c>
      <c r="C18" s="396"/>
      <c r="D18" s="9" t="s">
        <v>74</v>
      </c>
      <c r="E18" s="9">
        <v>1.98</v>
      </c>
      <c r="F18" s="399"/>
      <c r="G18" s="50"/>
      <c r="H18" s="50">
        <v>350000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50000</v>
      </c>
    </row>
    <row r="19" spans="1:15" s="6" customFormat="1" ht="18" customHeight="1">
      <c r="A19" s="157" t="s">
        <v>38</v>
      </c>
      <c r="B19" s="192">
        <v>25.3</v>
      </c>
      <c r="C19" s="397"/>
      <c r="D19" s="9" t="s">
        <v>74</v>
      </c>
      <c r="E19" s="56"/>
      <c r="F19" s="400"/>
      <c r="G19" s="50"/>
      <c r="H19" s="50">
        <v>50000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50000</v>
      </c>
    </row>
    <row r="20" spans="1:15" s="48" customFormat="1" ht="18" customHeight="1">
      <c r="A20" s="157" t="s">
        <v>138</v>
      </c>
      <c r="B20" s="192">
        <v>14.3</v>
      </c>
      <c r="C20" s="395">
        <v>86</v>
      </c>
      <c r="D20" s="9" t="s">
        <v>74</v>
      </c>
      <c r="E20" s="52"/>
      <c r="F20" s="398">
        <v>5</v>
      </c>
      <c r="G20" s="9"/>
      <c r="H20" s="50">
        <v>50000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50000</v>
      </c>
    </row>
    <row r="21" spans="1:15" s="48" customFormat="1" ht="18" customHeight="1">
      <c r="A21" s="157" t="s">
        <v>42</v>
      </c>
      <c r="B21" s="192">
        <v>15.9</v>
      </c>
      <c r="C21" s="396"/>
      <c r="D21" s="9" t="s">
        <v>74</v>
      </c>
      <c r="E21" s="52"/>
      <c r="F21" s="399"/>
      <c r="G21" s="9"/>
      <c r="H21" s="50">
        <v>50000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50000</v>
      </c>
    </row>
    <row r="22" spans="1:15" s="48" customFormat="1" ht="18" customHeight="1">
      <c r="A22" s="157" t="s">
        <v>35</v>
      </c>
      <c r="B22" s="192">
        <v>19.3</v>
      </c>
      <c r="C22" s="396"/>
      <c r="D22" s="9" t="s">
        <v>74</v>
      </c>
      <c r="E22" s="9"/>
      <c r="F22" s="399"/>
      <c r="G22" s="9"/>
      <c r="H22" s="50">
        <v>50000</v>
      </c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50000</v>
      </c>
    </row>
    <row r="23" spans="1:15" s="48" customFormat="1" ht="18" customHeight="1">
      <c r="A23" s="157" t="s">
        <v>33</v>
      </c>
      <c r="B23" s="192">
        <v>24</v>
      </c>
      <c r="C23" s="397"/>
      <c r="D23" s="9" t="s">
        <v>74</v>
      </c>
      <c r="E23" s="9"/>
      <c r="F23" s="400"/>
      <c r="G23" s="9"/>
      <c r="H23" s="50">
        <v>50000</v>
      </c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50000</v>
      </c>
    </row>
    <row r="24" spans="1:15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50000</v>
      </c>
    </row>
    <row r="25" spans="1:15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50000</v>
      </c>
    </row>
    <row r="26" spans="1:15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50000</v>
      </c>
    </row>
    <row r="27" spans="1:15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50000</v>
      </c>
    </row>
    <row r="28" spans="1:15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50000</v>
      </c>
    </row>
    <row r="29" spans="1:15" ht="18" customHeight="1" thickBot="1">
      <c r="A29" s="1"/>
      <c r="B29" s="3"/>
      <c r="C29" s="57"/>
      <c r="D29" s="237">
        <f>SUM(D4:D28)</f>
        <v>0</v>
      </c>
      <c r="E29" s="238"/>
      <c r="F29" s="237"/>
      <c r="G29" s="236">
        <f>SUM(G4:G28)</f>
        <v>0</v>
      </c>
      <c r="H29" s="236">
        <f>SUM(H4:H28)</f>
        <v>5650000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5000000</v>
      </c>
    </row>
    <row r="30" spans="1:15" ht="18" customHeight="1" thickTop="1">
      <c r="J30" s="227" t="s">
        <v>136</v>
      </c>
      <c r="K30" s="216"/>
      <c r="L30" s="216"/>
      <c r="M30" s="217"/>
      <c r="N30" s="228">
        <v>300000</v>
      </c>
    </row>
  </sheetData>
  <sheetProtection selectLockedCells="1" selectUnlockedCells="1"/>
  <mergeCells count="12">
    <mergeCell ref="C16:C19"/>
    <mergeCell ref="C20:C23"/>
    <mergeCell ref="F4:F7"/>
    <mergeCell ref="F8:F11"/>
    <mergeCell ref="F12:F15"/>
    <mergeCell ref="F16:F19"/>
    <mergeCell ref="F20:F23"/>
    <mergeCell ref="B1:N1"/>
    <mergeCell ref="B2:N2"/>
    <mergeCell ref="C4:C7"/>
    <mergeCell ref="C8:C11"/>
    <mergeCell ref="C12:C15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D33"/>
  <sheetViews>
    <sheetView workbookViewId="0"/>
  </sheetViews>
  <sheetFormatPr baseColWidth="10" defaultColWidth="11.5" defaultRowHeight="14"/>
  <cols>
    <col min="1" max="1" width="10.83203125" style="3" customWidth="1"/>
    <col min="2" max="2" width="23.5" style="1" bestFit="1" customWidth="1"/>
    <col min="3" max="3" width="11.5" style="1"/>
    <col min="4" max="4" width="14.1640625" style="1" customWidth="1"/>
    <col min="5" max="16384" width="11.5" style="1"/>
  </cols>
  <sheetData>
    <row r="1" spans="1:4">
      <c r="A1" s="121" t="s">
        <v>99</v>
      </c>
      <c r="B1" s="121" t="s">
        <v>140</v>
      </c>
      <c r="C1" s="121" t="s">
        <v>5</v>
      </c>
      <c r="D1" s="82"/>
    </row>
    <row r="2" spans="1:4" ht="15">
      <c r="A2" s="121"/>
      <c r="B2" s="259" t="s">
        <v>205</v>
      </c>
      <c r="C2" s="121"/>
      <c r="D2" s="260" t="s">
        <v>202</v>
      </c>
    </row>
    <row r="3" spans="1:4" ht="15">
      <c r="A3" s="82">
        <v>4726</v>
      </c>
      <c r="B3" s="259" t="s">
        <v>6</v>
      </c>
      <c r="C3" s="192">
        <v>25.4</v>
      </c>
      <c r="D3" s="260" t="s">
        <v>7</v>
      </c>
    </row>
    <row r="4" spans="1:4" ht="15">
      <c r="A4" s="82">
        <v>4737</v>
      </c>
      <c r="B4" s="259" t="s">
        <v>8</v>
      </c>
      <c r="C4" s="192">
        <v>18.899999999999999</v>
      </c>
      <c r="D4" s="260" t="s">
        <v>9</v>
      </c>
    </row>
    <row r="5" spans="1:4" ht="15">
      <c r="A5" s="82">
        <v>2619</v>
      </c>
      <c r="B5" s="259" t="s">
        <v>11</v>
      </c>
      <c r="C5" s="192">
        <v>13.5</v>
      </c>
      <c r="D5" s="260" t="s">
        <v>12</v>
      </c>
    </row>
    <row r="6" spans="1:4" ht="15">
      <c r="A6" s="82">
        <v>3488</v>
      </c>
      <c r="B6" s="259" t="s">
        <v>13</v>
      </c>
      <c r="C6" s="192">
        <v>18.8</v>
      </c>
      <c r="D6" s="260" t="s">
        <v>14</v>
      </c>
    </row>
    <row r="7" spans="1:4" ht="15">
      <c r="A7" s="82">
        <v>3768</v>
      </c>
      <c r="B7" s="259" t="s">
        <v>15</v>
      </c>
      <c r="C7" s="192">
        <v>16</v>
      </c>
      <c r="D7" s="260" t="s">
        <v>16</v>
      </c>
    </row>
    <row r="8" spans="1:4" ht="15">
      <c r="A8" s="82">
        <v>3898</v>
      </c>
      <c r="B8" s="259" t="s">
        <v>142</v>
      </c>
      <c r="C8" s="192">
        <v>15.7</v>
      </c>
      <c r="D8" s="260" t="s">
        <v>143</v>
      </c>
    </row>
    <row r="9" spans="1:4" ht="15">
      <c r="A9" s="82">
        <v>3157</v>
      </c>
      <c r="B9" s="259" t="s">
        <v>19</v>
      </c>
      <c r="C9" s="192">
        <v>29.9</v>
      </c>
      <c r="D9" s="260" t="s">
        <v>20</v>
      </c>
    </row>
    <row r="10" spans="1:4" ht="15">
      <c r="A10" s="82">
        <v>4596</v>
      </c>
      <c r="B10" s="259" t="s">
        <v>21</v>
      </c>
      <c r="C10" s="192">
        <v>14</v>
      </c>
      <c r="D10" s="260" t="s">
        <v>22</v>
      </c>
    </row>
    <row r="11" spans="1:4" ht="15">
      <c r="A11" s="82">
        <v>4765</v>
      </c>
      <c r="B11" s="259" t="s">
        <v>23</v>
      </c>
      <c r="C11" s="192">
        <v>12.4</v>
      </c>
      <c r="D11" s="260" t="s">
        <v>24</v>
      </c>
    </row>
    <row r="12" spans="1:4" ht="15">
      <c r="A12" s="82">
        <v>2646</v>
      </c>
      <c r="B12" s="259" t="s">
        <v>25</v>
      </c>
      <c r="C12" s="192">
        <v>17.100000000000001</v>
      </c>
      <c r="D12" s="260" t="s">
        <v>26</v>
      </c>
    </row>
    <row r="13" spans="1:4" ht="15">
      <c r="A13" s="82">
        <v>2332</v>
      </c>
      <c r="B13" s="259" t="s">
        <v>27</v>
      </c>
      <c r="C13" s="192">
        <v>14.8</v>
      </c>
      <c r="D13" s="260" t="s">
        <v>28</v>
      </c>
    </row>
    <row r="14" spans="1:4" ht="15">
      <c r="A14" s="82">
        <v>4875</v>
      </c>
      <c r="B14" s="259" t="s">
        <v>29</v>
      </c>
      <c r="C14" s="192">
        <v>22.1</v>
      </c>
      <c r="D14" s="260" t="s">
        <v>30</v>
      </c>
    </row>
    <row r="15" spans="1:4" ht="15">
      <c r="A15" s="82">
        <v>3181</v>
      </c>
      <c r="B15" s="259" t="s">
        <v>31</v>
      </c>
      <c r="C15" s="192">
        <v>17.2</v>
      </c>
      <c r="D15" s="260" t="s">
        <v>32</v>
      </c>
    </row>
    <row r="16" spans="1:4" ht="15">
      <c r="A16" s="82">
        <v>2974</v>
      </c>
      <c r="B16" s="259" t="s">
        <v>144</v>
      </c>
      <c r="C16" s="192">
        <v>15</v>
      </c>
      <c r="D16" s="260" t="s">
        <v>145</v>
      </c>
    </row>
    <row r="17" spans="1:4" ht="15">
      <c r="A17" s="82">
        <v>5003</v>
      </c>
      <c r="B17" s="259" t="s">
        <v>109</v>
      </c>
      <c r="C17" s="192">
        <v>21.5</v>
      </c>
      <c r="D17" s="260" t="s">
        <v>119</v>
      </c>
    </row>
    <row r="18" spans="1:4" ht="15">
      <c r="A18" s="82">
        <v>4975</v>
      </c>
      <c r="B18" s="259" t="s">
        <v>33</v>
      </c>
      <c r="C18" s="192">
        <v>23.2</v>
      </c>
      <c r="D18" s="260" t="s">
        <v>34</v>
      </c>
    </row>
    <row r="19" spans="1:4" ht="15">
      <c r="A19" s="82"/>
      <c r="B19" s="259" t="s">
        <v>206</v>
      </c>
      <c r="C19" s="192"/>
      <c r="D19" s="260" t="s">
        <v>207</v>
      </c>
    </row>
    <row r="20" spans="1:4" ht="15">
      <c r="A20" s="82">
        <v>4620</v>
      </c>
      <c r="B20" s="259" t="s">
        <v>35</v>
      </c>
      <c r="C20" s="192">
        <v>17.899999999999999</v>
      </c>
      <c r="D20" s="260" t="s">
        <v>36</v>
      </c>
    </row>
    <row r="21" spans="1:4" ht="15">
      <c r="A21" s="82">
        <v>5391</v>
      </c>
      <c r="B21" s="259" t="s">
        <v>160</v>
      </c>
      <c r="C21" s="122">
        <v>24.7</v>
      </c>
      <c r="D21" s="260" t="s">
        <v>154</v>
      </c>
    </row>
    <row r="22" spans="1:4" ht="15">
      <c r="A22" s="82">
        <v>3831</v>
      </c>
      <c r="B22" s="259" t="s">
        <v>38</v>
      </c>
      <c r="C22" s="192">
        <v>24.5</v>
      </c>
      <c r="D22" s="260" t="s">
        <v>39</v>
      </c>
    </row>
    <row r="23" spans="1:4" ht="15">
      <c r="A23" s="82">
        <v>5002</v>
      </c>
      <c r="B23" s="259" t="s">
        <v>138</v>
      </c>
      <c r="C23" s="192">
        <v>12.3</v>
      </c>
      <c r="D23" s="260" t="s">
        <v>139</v>
      </c>
    </row>
    <row r="24" spans="1:4" ht="15">
      <c r="A24" s="82">
        <v>2991</v>
      </c>
      <c r="B24" s="259" t="s">
        <v>40</v>
      </c>
      <c r="C24" s="192">
        <v>11</v>
      </c>
      <c r="D24" s="260" t="s">
        <v>41</v>
      </c>
    </row>
    <row r="25" spans="1:4" ht="15">
      <c r="A25" s="82">
        <v>3747</v>
      </c>
      <c r="B25" s="259" t="s">
        <v>105</v>
      </c>
      <c r="C25" s="192">
        <v>10.8</v>
      </c>
      <c r="D25" s="260" t="s">
        <v>106</v>
      </c>
    </row>
    <row r="26" spans="1:4" ht="15">
      <c r="A26" s="82">
        <v>4949</v>
      </c>
      <c r="B26" s="259" t="s">
        <v>42</v>
      </c>
      <c r="C26" s="192">
        <v>12.9</v>
      </c>
      <c r="D26" s="260" t="s">
        <v>43</v>
      </c>
    </row>
    <row r="33" spans="1:1">
      <c r="A33" s="1"/>
    </row>
  </sheetData>
  <sheetProtection selectLockedCells="1" selectUnlockedCells="1"/>
  <sortState xmlns:xlrd2="http://schemas.microsoft.com/office/spreadsheetml/2017/richdata2" ref="A2:D26">
    <sortCondition ref="B2:B26"/>
  </sortState>
  <pageMargins left="0" right="0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B6D-0B56-FD4D-B9CE-8716CD5A011F}">
  <sheetPr>
    <tabColor theme="4"/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346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347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42</v>
      </c>
      <c r="B4" s="192">
        <v>15.9</v>
      </c>
      <c r="C4" s="50">
        <v>36</v>
      </c>
      <c r="D4" s="9">
        <v>30</v>
      </c>
      <c r="E4" s="52" t="s">
        <v>349</v>
      </c>
      <c r="F4" s="50">
        <v>1</v>
      </c>
      <c r="G4" s="50">
        <v>500</v>
      </c>
      <c r="H4" s="50">
        <v>1650000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1050000</v>
      </c>
    </row>
    <row r="5" spans="1:18" s="6" customFormat="1" ht="18" customHeight="1">
      <c r="A5" s="157" t="s">
        <v>6</v>
      </c>
      <c r="B5" s="192">
        <v>26.1</v>
      </c>
      <c r="C5" s="51">
        <v>36</v>
      </c>
      <c r="D5" s="51">
        <v>39</v>
      </c>
      <c r="E5" s="9"/>
      <c r="F5" s="50" t="s">
        <v>225</v>
      </c>
      <c r="G5" s="50">
        <v>245</v>
      </c>
      <c r="H5" s="50">
        <v>675000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800000</v>
      </c>
    </row>
    <row r="6" spans="1:18" s="6" customFormat="1" ht="18" customHeight="1">
      <c r="A6" s="157" t="s">
        <v>205</v>
      </c>
      <c r="B6" s="192">
        <v>23.3</v>
      </c>
      <c r="C6" s="50">
        <v>36</v>
      </c>
      <c r="D6" s="9">
        <v>35</v>
      </c>
      <c r="E6" s="9" t="s">
        <v>350</v>
      </c>
      <c r="F6" s="9" t="s">
        <v>225</v>
      </c>
      <c r="G6" s="9">
        <v>245</v>
      </c>
      <c r="H6" s="50">
        <v>1575000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550000</v>
      </c>
    </row>
    <row r="7" spans="1:18" s="6" customFormat="1" ht="18" customHeight="1">
      <c r="A7" s="157" t="s">
        <v>40</v>
      </c>
      <c r="B7" s="192">
        <v>12.1</v>
      </c>
      <c r="C7" s="50">
        <v>35</v>
      </c>
      <c r="D7" s="51">
        <v>33</v>
      </c>
      <c r="E7" s="52"/>
      <c r="F7" s="50">
        <v>4</v>
      </c>
      <c r="G7" s="50">
        <v>135</v>
      </c>
      <c r="H7" s="50">
        <v>450000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450000</v>
      </c>
      <c r="O7" s="54"/>
      <c r="P7" s="54"/>
      <c r="Q7" s="54"/>
      <c r="R7" s="55"/>
    </row>
    <row r="8" spans="1:18" s="6" customFormat="1" ht="18" customHeight="1">
      <c r="A8" s="157" t="s">
        <v>160</v>
      </c>
      <c r="B8" s="192">
        <v>21.4</v>
      </c>
      <c r="C8" s="50">
        <v>34</v>
      </c>
      <c r="D8" s="51">
        <v>34</v>
      </c>
      <c r="E8" s="52"/>
      <c r="F8" s="50">
        <v>5</v>
      </c>
      <c r="G8" s="50">
        <v>110</v>
      </c>
      <c r="H8" s="50">
        <v>400000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400000</v>
      </c>
    </row>
    <row r="9" spans="1:18" s="6" customFormat="1" ht="18" customHeight="1">
      <c r="A9" s="157" t="s">
        <v>206</v>
      </c>
      <c r="B9" s="192">
        <v>15</v>
      </c>
      <c r="C9" s="51">
        <v>33</v>
      </c>
      <c r="D9" s="9">
        <v>41</v>
      </c>
      <c r="E9" s="52"/>
      <c r="F9" s="56">
        <v>6</v>
      </c>
      <c r="G9" s="56">
        <v>100</v>
      </c>
      <c r="H9" s="50">
        <v>350000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350000.00000000006</v>
      </c>
    </row>
    <row r="10" spans="1:18" s="6" customFormat="1" ht="18" customHeight="1">
      <c r="A10" s="157" t="s">
        <v>35</v>
      </c>
      <c r="B10" s="192">
        <v>19.3</v>
      </c>
      <c r="C10" s="50">
        <v>31</v>
      </c>
      <c r="D10" s="9">
        <v>34</v>
      </c>
      <c r="E10" s="52"/>
      <c r="F10" s="50" t="s">
        <v>301</v>
      </c>
      <c r="G10" s="50">
        <v>77</v>
      </c>
      <c r="H10" s="50">
        <v>200000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300000</v>
      </c>
    </row>
    <row r="11" spans="1:18" s="6" customFormat="1" ht="18" customHeight="1">
      <c r="A11" s="157" t="s">
        <v>329</v>
      </c>
      <c r="B11" s="192">
        <v>18</v>
      </c>
      <c r="C11" s="50">
        <v>31</v>
      </c>
      <c r="D11" s="9">
        <v>33</v>
      </c>
      <c r="E11" s="52"/>
      <c r="F11" s="50" t="s">
        <v>301</v>
      </c>
      <c r="G11" s="50">
        <v>77</v>
      </c>
      <c r="H11" s="50">
        <v>200000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250000</v>
      </c>
    </row>
    <row r="12" spans="1:18" s="6" customFormat="1" ht="18" customHeight="1">
      <c r="A12" s="157" t="s">
        <v>144</v>
      </c>
      <c r="B12" s="192">
        <v>13.1</v>
      </c>
      <c r="C12" s="9">
        <v>31</v>
      </c>
      <c r="D12" s="51">
        <v>38</v>
      </c>
      <c r="E12" s="9"/>
      <c r="F12" s="50" t="s">
        <v>301</v>
      </c>
      <c r="G12" s="50">
        <v>77</v>
      </c>
      <c r="H12" s="50">
        <v>200000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50000</v>
      </c>
    </row>
    <row r="13" spans="1:18" s="6" customFormat="1" ht="18" customHeight="1">
      <c r="A13" s="157" t="s">
        <v>21</v>
      </c>
      <c r="B13" s="192">
        <v>13.9</v>
      </c>
      <c r="C13" s="9">
        <v>26</v>
      </c>
      <c r="D13" s="51">
        <v>34</v>
      </c>
      <c r="E13" s="9"/>
      <c r="F13" s="50" t="s">
        <v>323</v>
      </c>
      <c r="G13" s="50">
        <v>52</v>
      </c>
      <c r="H13" s="50">
        <v>50000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50000</v>
      </c>
    </row>
    <row r="14" spans="1:18" s="6" customFormat="1" ht="18" customHeight="1">
      <c r="A14" s="157" t="s">
        <v>38</v>
      </c>
      <c r="B14" s="192">
        <v>25.1</v>
      </c>
      <c r="C14" s="51">
        <v>26</v>
      </c>
      <c r="D14" s="51">
        <v>40</v>
      </c>
      <c r="E14" s="52"/>
      <c r="F14" s="50" t="s">
        <v>323</v>
      </c>
      <c r="G14" s="50">
        <v>52</v>
      </c>
      <c r="H14" s="50">
        <v>50000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50000</v>
      </c>
    </row>
    <row r="15" spans="1:18" s="6" customFormat="1" ht="18" customHeight="1">
      <c r="A15" s="157" t="s">
        <v>33</v>
      </c>
      <c r="B15" s="192">
        <v>24</v>
      </c>
      <c r="C15" s="51">
        <v>25</v>
      </c>
      <c r="D15" s="9">
        <v>36</v>
      </c>
      <c r="E15" s="52"/>
      <c r="F15" s="50" t="s">
        <v>182</v>
      </c>
      <c r="G15" s="50">
        <v>43</v>
      </c>
      <c r="H15" s="50">
        <v>50000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50000</v>
      </c>
    </row>
    <row r="16" spans="1:18" s="6" customFormat="1" ht="18" customHeight="1">
      <c r="A16" s="157" t="s">
        <v>29</v>
      </c>
      <c r="B16" s="192">
        <v>23.7</v>
      </c>
      <c r="C16" s="9">
        <v>25</v>
      </c>
      <c r="D16" s="9">
        <v>42</v>
      </c>
      <c r="E16" s="52"/>
      <c r="F16" s="9" t="s">
        <v>182</v>
      </c>
      <c r="G16" s="9">
        <v>43</v>
      </c>
      <c r="H16" s="50">
        <v>50000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50000</v>
      </c>
    </row>
    <row r="17" spans="1:18" s="6" customFormat="1" ht="18" customHeight="1">
      <c r="A17" s="157" t="s">
        <v>331</v>
      </c>
      <c r="B17" s="192">
        <v>17.8</v>
      </c>
      <c r="C17" s="50">
        <v>24</v>
      </c>
      <c r="D17" s="51">
        <v>35</v>
      </c>
      <c r="E17" s="52"/>
      <c r="F17" s="9">
        <v>14</v>
      </c>
      <c r="G17" s="9">
        <v>37</v>
      </c>
      <c r="H17" s="50">
        <v>50000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50000</v>
      </c>
      <c r="O17" s="54"/>
      <c r="P17" s="54"/>
      <c r="Q17" s="54"/>
      <c r="R17" s="55"/>
    </row>
    <row r="18" spans="1:18" s="6" customFormat="1" ht="18" customHeight="1">
      <c r="A18" s="157" t="s">
        <v>31</v>
      </c>
      <c r="B18" s="192">
        <v>16.100000000000001</v>
      </c>
      <c r="C18" s="50">
        <v>23</v>
      </c>
      <c r="D18" s="51">
        <v>40</v>
      </c>
      <c r="E18" s="52">
        <v>7.7</v>
      </c>
      <c r="F18" s="50" t="s">
        <v>296</v>
      </c>
      <c r="G18" s="50">
        <v>31</v>
      </c>
      <c r="H18" s="50">
        <v>350000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50000</v>
      </c>
    </row>
    <row r="19" spans="1:18" s="6" customFormat="1" ht="18" customHeight="1">
      <c r="A19" s="157" t="s">
        <v>8</v>
      </c>
      <c r="B19" s="192">
        <v>18.8</v>
      </c>
      <c r="C19" s="51">
        <v>23</v>
      </c>
      <c r="D19" s="9">
        <v>39</v>
      </c>
      <c r="E19" s="56"/>
      <c r="F19" s="50" t="s">
        <v>296</v>
      </c>
      <c r="G19" s="50">
        <v>31</v>
      </c>
      <c r="H19" s="50">
        <v>50000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50000</v>
      </c>
    </row>
    <row r="20" spans="1:18" s="48" customFormat="1" ht="18" customHeight="1">
      <c r="A20" s="157" t="s">
        <v>332</v>
      </c>
      <c r="B20" s="192">
        <v>13.8</v>
      </c>
      <c r="C20" s="50">
        <v>22</v>
      </c>
      <c r="D20" s="9">
        <v>41</v>
      </c>
      <c r="E20" s="52"/>
      <c r="F20" s="9">
        <v>17</v>
      </c>
      <c r="G20" s="9">
        <v>26</v>
      </c>
      <c r="H20" s="50">
        <v>50000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50000</v>
      </c>
    </row>
    <row r="21" spans="1:18" s="48" customFormat="1" ht="18" customHeight="1">
      <c r="A21" s="157" t="s">
        <v>138</v>
      </c>
      <c r="B21" s="192">
        <v>14.3</v>
      </c>
      <c r="C21" s="50">
        <v>21</v>
      </c>
      <c r="D21" s="51">
        <v>41</v>
      </c>
      <c r="E21" s="52"/>
      <c r="F21" s="9" t="s">
        <v>303</v>
      </c>
      <c r="G21" s="9">
        <v>22</v>
      </c>
      <c r="H21" s="50">
        <v>50000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50000</v>
      </c>
    </row>
    <row r="22" spans="1:18" s="48" customFormat="1" ht="18" customHeight="1">
      <c r="A22" s="157" t="s">
        <v>25</v>
      </c>
      <c r="B22" s="192">
        <v>16.2</v>
      </c>
      <c r="C22" s="50">
        <v>21</v>
      </c>
      <c r="D22" s="51">
        <v>42</v>
      </c>
      <c r="E22" s="9"/>
      <c r="F22" s="9" t="s">
        <v>303</v>
      </c>
      <c r="G22" s="9">
        <v>22</v>
      </c>
      <c r="H22" s="50">
        <v>50000</v>
      </c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50000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50000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50000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50000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50000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50000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50000</v>
      </c>
    </row>
    <row r="29" spans="1:18" ht="18" customHeight="1" thickBot="1">
      <c r="A29" s="1"/>
      <c r="B29" s="3"/>
      <c r="C29" s="57"/>
      <c r="D29" s="237">
        <f>SUM(D4:D28)</f>
        <v>707</v>
      </c>
      <c r="E29" s="238"/>
      <c r="F29" s="237"/>
      <c r="G29" s="236">
        <f>SUM(G4:G28)</f>
        <v>1925</v>
      </c>
      <c r="H29" s="236">
        <f>SUM(H4:H28)</f>
        <v>6500000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5000000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300000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83A1-5933-8541-8805-5B14F2732E12}">
  <sheetPr>
    <tabColor theme="4"/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345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348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160</v>
      </c>
      <c r="B4" s="192">
        <v>22.1</v>
      </c>
      <c r="C4" s="50">
        <v>40</v>
      </c>
      <c r="D4" s="9">
        <v>36</v>
      </c>
      <c r="E4" s="52"/>
      <c r="F4" s="50">
        <v>1</v>
      </c>
      <c r="G4" s="50">
        <v>500</v>
      </c>
      <c r="H4" s="50">
        <v>1050000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1050000</v>
      </c>
    </row>
    <row r="5" spans="1:18" s="6" customFormat="1" ht="18" customHeight="1">
      <c r="A5" s="157" t="s">
        <v>331</v>
      </c>
      <c r="B5" s="192">
        <v>18.399999999999999</v>
      </c>
      <c r="C5" s="51">
        <v>40</v>
      </c>
      <c r="D5" s="51">
        <v>30</v>
      </c>
      <c r="E5" s="9"/>
      <c r="F5" s="50">
        <v>2</v>
      </c>
      <c r="G5" s="50">
        <v>300</v>
      </c>
      <c r="H5" s="50">
        <v>800000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800000</v>
      </c>
    </row>
    <row r="6" spans="1:18" s="6" customFormat="1" ht="18" customHeight="1">
      <c r="A6" s="157" t="s">
        <v>33</v>
      </c>
      <c r="B6" s="192">
        <v>24.4</v>
      </c>
      <c r="C6" s="50">
        <v>39</v>
      </c>
      <c r="D6" s="9">
        <v>33</v>
      </c>
      <c r="E6" s="9"/>
      <c r="F6" s="9">
        <v>3</v>
      </c>
      <c r="G6" s="9">
        <v>190</v>
      </c>
      <c r="H6" s="50">
        <v>550000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550000</v>
      </c>
    </row>
    <row r="7" spans="1:18" s="6" customFormat="1" ht="18" customHeight="1">
      <c r="A7" s="157" t="s">
        <v>8</v>
      </c>
      <c r="B7" s="192">
        <v>18.899999999999999</v>
      </c>
      <c r="C7" s="50">
        <v>37</v>
      </c>
      <c r="D7" s="51">
        <v>37</v>
      </c>
      <c r="E7" s="52"/>
      <c r="F7" s="50" t="s">
        <v>199</v>
      </c>
      <c r="G7" s="50">
        <v>115</v>
      </c>
      <c r="H7" s="50">
        <v>400000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450000</v>
      </c>
      <c r="O7" s="54"/>
      <c r="P7" s="54"/>
      <c r="Q7" s="54"/>
      <c r="R7" s="55"/>
    </row>
    <row r="8" spans="1:18" s="6" customFormat="1" ht="18" customHeight="1">
      <c r="A8" s="157" t="s">
        <v>42</v>
      </c>
      <c r="B8" s="192">
        <v>15.8</v>
      </c>
      <c r="C8" s="50">
        <v>37</v>
      </c>
      <c r="D8" s="51">
        <v>38</v>
      </c>
      <c r="E8" s="52">
        <v>7.94</v>
      </c>
      <c r="F8" s="50" t="s">
        <v>199</v>
      </c>
      <c r="G8" s="50">
        <v>115</v>
      </c>
      <c r="H8" s="50">
        <v>700000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400000</v>
      </c>
    </row>
    <row r="9" spans="1:18" s="6" customFormat="1" ht="18" customHeight="1">
      <c r="A9" s="157" t="s">
        <v>13</v>
      </c>
      <c r="B9" s="192">
        <v>21.6</v>
      </c>
      <c r="C9" s="51">
        <v>37</v>
      </c>
      <c r="D9" s="9">
        <v>33</v>
      </c>
      <c r="E9" s="52"/>
      <c r="F9" s="56" t="s">
        <v>199</v>
      </c>
      <c r="G9" s="56">
        <v>115</v>
      </c>
      <c r="H9" s="50">
        <v>400000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350000.00000000006</v>
      </c>
    </row>
    <row r="10" spans="1:18" s="6" customFormat="1" ht="18" customHeight="1">
      <c r="A10" s="157" t="s">
        <v>21</v>
      </c>
      <c r="B10" s="192">
        <v>14</v>
      </c>
      <c r="C10" s="50">
        <v>35</v>
      </c>
      <c r="D10" s="9">
        <v>27</v>
      </c>
      <c r="E10" s="52"/>
      <c r="F10" s="50">
        <v>7</v>
      </c>
      <c r="G10" s="50">
        <v>90</v>
      </c>
      <c r="H10" s="50">
        <v>300000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300000</v>
      </c>
    </row>
    <row r="11" spans="1:18" s="6" customFormat="1" ht="18" customHeight="1">
      <c r="A11" s="157" t="s">
        <v>38</v>
      </c>
      <c r="B11" s="192">
        <v>25.1</v>
      </c>
      <c r="C11" s="50">
        <v>34</v>
      </c>
      <c r="D11" s="9">
        <v>38</v>
      </c>
      <c r="E11" s="52">
        <v>6.22</v>
      </c>
      <c r="F11" s="50">
        <v>8</v>
      </c>
      <c r="G11" s="50">
        <v>80</v>
      </c>
      <c r="H11" s="50">
        <v>550000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250000</v>
      </c>
    </row>
    <row r="12" spans="1:18" s="6" customFormat="1" ht="18" customHeight="1">
      <c r="A12" s="157" t="s">
        <v>138</v>
      </c>
      <c r="B12" s="192">
        <v>14.3</v>
      </c>
      <c r="C12" s="9">
        <v>33</v>
      </c>
      <c r="D12" s="51">
        <v>37</v>
      </c>
      <c r="E12" s="9">
        <v>3.36</v>
      </c>
      <c r="F12" s="50" t="s">
        <v>201</v>
      </c>
      <c r="G12" s="50">
        <v>57</v>
      </c>
      <c r="H12" s="50">
        <v>350000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50000</v>
      </c>
    </row>
    <row r="13" spans="1:18" s="6" customFormat="1" ht="18" customHeight="1">
      <c r="A13" s="157" t="s">
        <v>144</v>
      </c>
      <c r="B13" s="192">
        <v>13.2</v>
      </c>
      <c r="C13" s="9">
        <v>33</v>
      </c>
      <c r="D13" s="51">
        <v>39</v>
      </c>
      <c r="E13" s="9">
        <v>5.27</v>
      </c>
      <c r="F13" s="50" t="s">
        <v>201</v>
      </c>
      <c r="G13" s="50">
        <v>57</v>
      </c>
      <c r="H13" s="50">
        <v>350000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50000</v>
      </c>
    </row>
    <row r="14" spans="1:18" s="6" customFormat="1" ht="18" customHeight="1">
      <c r="A14" s="157" t="s">
        <v>25</v>
      </c>
      <c r="B14" s="192">
        <v>16</v>
      </c>
      <c r="C14" s="51">
        <v>32</v>
      </c>
      <c r="D14" s="51">
        <v>38</v>
      </c>
      <c r="E14" s="52"/>
      <c r="F14" s="50" t="s">
        <v>291</v>
      </c>
      <c r="G14" s="50">
        <v>47</v>
      </c>
      <c r="H14" s="50">
        <v>50000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50000</v>
      </c>
    </row>
    <row r="15" spans="1:18" s="6" customFormat="1" ht="18" customHeight="1">
      <c r="A15" s="157" t="s">
        <v>205</v>
      </c>
      <c r="B15" s="192">
        <v>23.3</v>
      </c>
      <c r="C15" s="51">
        <v>32</v>
      </c>
      <c r="D15" s="9">
        <v>38</v>
      </c>
      <c r="E15" s="52"/>
      <c r="F15" s="50" t="s">
        <v>291</v>
      </c>
      <c r="G15" s="50">
        <v>47</v>
      </c>
      <c r="H15" s="50">
        <v>50000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50000</v>
      </c>
    </row>
    <row r="16" spans="1:18" s="6" customFormat="1" ht="18" customHeight="1">
      <c r="A16" s="157" t="s">
        <v>40</v>
      </c>
      <c r="B16" s="192">
        <v>12</v>
      </c>
      <c r="C16" s="9">
        <v>31</v>
      </c>
      <c r="D16" s="9">
        <v>41</v>
      </c>
      <c r="E16" s="52">
        <v>9.6</v>
      </c>
      <c r="F16" s="9" t="s">
        <v>302</v>
      </c>
      <c r="G16" s="9">
        <v>35</v>
      </c>
      <c r="H16" s="50">
        <v>350000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50000</v>
      </c>
    </row>
    <row r="17" spans="1:18" s="6" customFormat="1" ht="18" customHeight="1">
      <c r="A17" s="157" t="s">
        <v>35</v>
      </c>
      <c r="B17" s="192">
        <v>19</v>
      </c>
      <c r="C17" s="50">
        <v>31</v>
      </c>
      <c r="D17" s="51">
        <v>36</v>
      </c>
      <c r="E17" s="52"/>
      <c r="F17" s="9" t="s">
        <v>302</v>
      </c>
      <c r="G17" s="9">
        <v>35</v>
      </c>
      <c r="H17" s="50">
        <v>50000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50000</v>
      </c>
      <c r="O17" s="54"/>
      <c r="P17" s="54"/>
      <c r="Q17" s="54"/>
      <c r="R17" s="55"/>
    </row>
    <row r="18" spans="1:18" s="6" customFormat="1" ht="18" customHeight="1">
      <c r="A18" s="157" t="s">
        <v>29</v>
      </c>
      <c r="B18" s="192">
        <v>23.7</v>
      </c>
      <c r="C18" s="50">
        <v>31</v>
      </c>
      <c r="D18" s="51">
        <v>38</v>
      </c>
      <c r="E18" s="9"/>
      <c r="F18" s="50" t="s">
        <v>302</v>
      </c>
      <c r="G18" s="50">
        <v>35</v>
      </c>
      <c r="H18" s="50">
        <v>50000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50000</v>
      </c>
    </row>
    <row r="19" spans="1:18" s="6" customFormat="1" ht="18" customHeight="1">
      <c r="A19" s="157" t="s">
        <v>31</v>
      </c>
      <c r="B19" s="192">
        <v>16.100000000000001</v>
      </c>
      <c r="C19" s="51">
        <v>31</v>
      </c>
      <c r="D19" s="9">
        <v>36</v>
      </c>
      <c r="E19" s="56"/>
      <c r="F19" s="50" t="s">
        <v>302</v>
      </c>
      <c r="G19" s="50">
        <v>35</v>
      </c>
      <c r="H19" s="50">
        <v>50000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50000</v>
      </c>
    </row>
    <row r="20" spans="1:18" s="48" customFormat="1" ht="18" customHeight="1">
      <c r="A20" s="157" t="s">
        <v>332</v>
      </c>
      <c r="B20" s="192">
        <v>13.5</v>
      </c>
      <c r="C20" s="50">
        <v>28</v>
      </c>
      <c r="D20" s="9">
        <v>33</v>
      </c>
      <c r="E20" s="52"/>
      <c r="F20" s="9">
        <v>17</v>
      </c>
      <c r="G20" s="9">
        <v>26</v>
      </c>
      <c r="H20" s="50">
        <v>50000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50000</v>
      </c>
    </row>
    <row r="21" spans="1:18" s="48" customFormat="1" ht="18" customHeight="1">
      <c r="A21" s="157" t="s">
        <v>206</v>
      </c>
      <c r="B21" s="192">
        <v>14.8</v>
      </c>
      <c r="C21" s="50">
        <v>26</v>
      </c>
      <c r="D21" s="51">
        <v>40</v>
      </c>
      <c r="E21" s="52"/>
      <c r="F21" s="9">
        <v>18</v>
      </c>
      <c r="G21" s="9">
        <v>23</v>
      </c>
      <c r="H21" s="50">
        <v>50000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50000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50000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50000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50000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50000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50000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50000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50000</v>
      </c>
    </row>
    <row r="29" spans="1:18" ht="18" customHeight="1" thickBot="1">
      <c r="A29" s="1"/>
      <c r="B29" s="3"/>
      <c r="C29" s="57"/>
      <c r="D29" s="237">
        <f>SUM(D4:D28)</f>
        <v>648</v>
      </c>
      <c r="E29" s="238"/>
      <c r="F29" s="237"/>
      <c r="G29" s="236">
        <f>SUM(G4:G28)</f>
        <v>1902</v>
      </c>
      <c r="H29" s="236">
        <f>SUM(H4:H28)</f>
        <v>6150000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5000000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300000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5DD00-6F12-0E49-A512-5980B49FDBBF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213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228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31</v>
      </c>
      <c r="B4" s="192">
        <v>17</v>
      </c>
      <c r="C4" s="50">
        <v>67</v>
      </c>
      <c r="D4" s="9">
        <v>28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35</v>
      </c>
      <c r="B5" s="192">
        <v>19.7</v>
      </c>
      <c r="C5" s="51">
        <v>68</v>
      </c>
      <c r="D5" s="51">
        <v>30</v>
      </c>
      <c r="E5" s="9"/>
      <c r="F5" s="50">
        <v>2</v>
      </c>
      <c r="G5" s="50">
        <v>300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6</v>
      </c>
      <c r="B6" s="192">
        <v>26.6</v>
      </c>
      <c r="C6" s="50">
        <v>69</v>
      </c>
      <c r="D6" s="9">
        <v>30</v>
      </c>
      <c r="E6" s="9"/>
      <c r="F6" s="9">
        <v>3</v>
      </c>
      <c r="G6" s="9">
        <v>190</v>
      </c>
      <c r="H6" s="50">
        <v>770000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33</v>
      </c>
      <c r="B7" s="192">
        <v>24.8</v>
      </c>
      <c r="C7" s="50">
        <v>71</v>
      </c>
      <c r="D7" s="51">
        <v>32</v>
      </c>
      <c r="E7" s="52"/>
      <c r="F7" s="50" t="s">
        <v>199</v>
      </c>
      <c r="G7" s="50">
        <v>123</v>
      </c>
      <c r="H7" s="50">
        <v>595000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21</v>
      </c>
      <c r="B8" s="192">
        <v>14.4</v>
      </c>
      <c r="C8" s="50">
        <v>71</v>
      </c>
      <c r="D8" s="51">
        <v>29</v>
      </c>
      <c r="E8" s="52"/>
      <c r="F8" s="50" t="s">
        <v>199</v>
      </c>
      <c r="G8" s="50">
        <v>123</v>
      </c>
      <c r="H8" s="50">
        <v>595000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109</v>
      </c>
      <c r="B9" s="192">
        <v>21.9</v>
      </c>
      <c r="C9" s="51">
        <v>72</v>
      </c>
      <c r="D9" s="9">
        <v>35</v>
      </c>
      <c r="E9" s="52"/>
      <c r="F9" s="56">
        <v>6</v>
      </c>
      <c r="G9" s="56">
        <v>100</v>
      </c>
      <c r="H9" s="50">
        <v>490000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160</v>
      </c>
      <c r="B10" s="192">
        <v>22.3</v>
      </c>
      <c r="C10" s="50">
        <v>73</v>
      </c>
      <c r="D10" s="9">
        <v>33</v>
      </c>
      <c r="E10" s="52"/>
      <c r="F10" s="50">
        <v>7</v>
      </c>
      <c r="G10" s="50">
        <v>90</v>
      </c>
      <c r="H10" s="50">
        <v>420000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144</v>
      </c>
      <c r="B11" s="192">
        <v>13.1</v>
      </c>
      <c r="C11" s="50">
        <v>74</v>
      </c>
      <c r="D11" s="9">
        <v>35</v>
      </c>
      <c r="E11" s="52">
        <v>2.48</v>
      </c>
      <c r="F11" s="50">
        <v>8</v>
      </c>
      <c r="G11" s="50">
        <v>80</v>
      </c>
      <c r="H11" s="50">
        <v>770000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332</v>
      </c>
      <c r="B12" s="192">
        <v>13.6</v>
      </c>
      <c r="C12" s="9">
        <v>75</v>
      </c>
      <c r="D12" s="51">
        <v>34</v>
      </c>
      <c r="E12" s="9"/>
      <c r="F12" s="50">
        <v>9</v>
      </c>
      <c r="G12" s="50">
        <v>60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105</v>
      </c>
      <c r="B13" s="192">
        <v>10.5</v>
      </c>
      <c r="C13" s="9">
        <v>77</v>
      </c>
      <c r="D13" s="51">
        <v>31</v>
      </c>
      <c r="E13" s="9"/>
      <c r="F13" s="50" t="s">
        <v>323</v>
      </c>
      <c r="G13" s="50">
        <v>52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29</v>
      </c>
      <c r="B14" s="192">
        <v>23.7</v>
      </c>
      <c r="C14" s="51">
        <v>77</v>
      </c>
      <c r="D14" s="51">
        <v>33</v>
      </c>
      <c r="E14" s="52"/>
      <c r="F14" s="50" t="s">
        <v>323</v>
      </c>
      <c r="G14" s="50">
        <v>52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331</v>
      </c>
      <c r="B15" s="192">
        <v>18.100000000000001</v>
      </c>
      <c r="C15" s="51">
        <v>80</v>
      </c>
      <c r="D15" s="9">
        <v>33</v>
      </c>
      <c r="E15" s="52"/>
      <c r="F15" s="50">
        <v>12</v>
      </c>
      <c r="G15" s="50">
        <v>45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206</v>
      </c>
      <c r="B16" s="192">
        <v>14.8</v>
      </c>
      <c r="C16" s="9">
        <v>81</v>
      </c>
      <c r="D16" s="9">
        <v>38</v>
      </c>
      <c r="E16" s="52"/>
      <c r="F16" s="9">
        <v>13</v>
      </c>
      <c r="G16" s="9">
        <v>41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341</v>
      </c>
      <c r="B17" s="192">
        <v>14.6</v>
      </c>
      <c r="C17" s="50">
        <v>84</v>
      </c>
      <c r="D17" s="51">
        <v>42</v>
      </c>
      <c r="E17" s="52"/>
      <c r="F17" s="9">
        <v>14</v>
      </c>
      <c r="G17" s="9">
        <v>37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38</v>
      </c>
      <c r="B18" s="192">
        <v>25.1</v>
      </c>
      <c r="C18" s="50">
        <v>86</v>
      </c>
      <c r="D18" s="51">
        <v>35</v>
      </c>
      <c r="E18" s="9"/>
      <c r="F18" s="50">
        <v>15</v>
      </c>
      <c r="G18" s="50">
        <v>33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 t="s">
        <v>205</v>
      </c>
      <c r="B19" s="192">
        <v>23.3</v>
      </c>
      <c r="C19" s="51">
        <v>88</v>
      </c>
      <c r="D19" s="9">
        <v>36</v>
      </c>
      <c r="E19" s="56"/>
      <c r="F19" s="50">
        <v>16</v>
      </c>
      <c r="G19" s="50">
        <v>29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534</v>
      </c>
      <c r="E29" s="238"/>
      <c r="F29" s="237"/>
      <c r="G29" s="236">
        <f>SUM(G4:G28)</f>
        <v>1855</v>
      </c>
      <c r="H29" s="236">
        <f>SUM(H4:H28)</f>
        <v>6790000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DF397-FD8D-2241-B7A5-6EE109774371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147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250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33</v>
      </c>
      <c r="B4" s="192">
        <v>25.4</v>
      </c>
      <c r="C4" s="50">
        <v>40</v>
      </c>
      <c r="D4" s="9">
        <v>32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11</v>
      </c>
      <c r="B5" s="192">
        <v>12.1</v>
      </c>
      <c r="C5" s="51">
        <v>39</v>
      </c>
      <c r="D5" s="51">
        <v>26</v>
      </c>
      <c r="E5" s="9"/>
      <c r="F5" s="50" t="s">
        <v>225</v>
      </c>
      <c r="G5" s="50">
        <v>208</v>
      </c>
      <c r="H5" s="50">
        <v>840000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138</v>
      </c>
      <c r="B6" s="192">
        <v>14.6</v>
      </c>
      <c r="C6" s="50">
        <v>39</v>
      </c>
      <c r="D6" s="9">
        <v>33</v>
      </c>
      <c r="E6" s="9"/>
      <c r="F6" s="9" t="s">
        <v>225</v>
      </c>
      <c r="G6" s="9">
        <v>208</v>
      </c>
      <c r="H6" s="50">
        <v>840000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105</v>
      </c>
      <c r="B7" s="192">
        <v>11.4</v>
      </c>
      <c r="C7" s="50">
        <v>39</v>
      </c>
      <c r="D7" s="51">
        <v>33</v>
      </c>
      <c r="E7" s="52"/>
      <c r="F7" s="50" t="s">
        <v>225</v>
      </c>
      <c r="G7" s="50">
        <v>208</v>
      </c>
      <c r="H7" s="50">
        <v>840000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109</v>
      </c>
      <c r="B8" s="192">
        <v>22.1</v>
      </c>
      <c r="C8" s="50">
        <v>37</v>
      </c>
      <c r="D8" s="51">
        <v>37</v>
      </c>
      <c r="E8" s="52"/>
      <c r="F8" s="50">
        <v>5</v>
      </c>
      <c r="G8" s="50">
        <v>110</v>
      </c>
      <c r="H8" s="50">
        <v>560000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8</v>
      </c>
      <c r="B9" s="192">
        <v>19</v>
      </c>
      <c r="C9" s="51">
        <v>36</v>
      </c>
      <c r="D9" s="9">
        <v>34</v>
      </c>
      <c r="E9" s="52"/>
      <c r="F9" s="56" t="s">
        <v>200</v>
      </c>
      <c r="G9" s="56">
        <v>95</v>
      </c>
      <c r="H9" s="50">
        <v>455000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38</v>
      </c>
      <c r="B10" s="192">
        <v>25.7</v>
      </c>
      <c r="C10" s="50">
        <v>36</v>
      </c>
      <c r="D10" s="9">
        <v>38</v>
      </c>
      <c r="E10" s="52">
        <v>8.92</v>
      </c>
      <c r="F10" s="50" t="s">
        <v>200</v>
      </c>
      <c r="G10" s="50">
        <v>95</v>
      </c>
      <c r="H10" s="50">
        <v>875000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35</v>
      </c>
      <c r="B11" s="192">
        <v>19.5</v>
      </c>
      <c r="C11" s="50">
        <v>34</v>
      </c>
      <c r="D11" s="9">
        <v>35</v>
      </c>
      <c r="E11" s="52"/>
      <c r="F11" s="50">
        <v>8</v>
      </c>
      <c r="G11" s="50">
        <v>80</v>
      </c>
      <c r="H11" s="50">
        <v>350000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27</v>
      </c>
      <c r="B12" s="192">
        <v>18</v>
      </c>
      <c r="C12" s="9">
        <v>32</v>
      </c>
      <c r="D12" s="51">
        <v>34</v>
      </c>
      <c r="E12" s="9"/>
      <c r="F12" s="50" t="s">
        <v>201</v>
      </c>
      <c r="G12" s="50">
        <v>54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31</v>
      </c>
      <c r="B13" s="192">
        <v>17</v>
      </c>
      <c r="C13" s="9">
        <v>32</v>
      </c>
      <c r="D13" s="51">
        <v>33</v>
      </c>
      <c r="E13" s="9"/>
      <c r="F13" s="50" t="s">
        <v>201</v>
      </c>
      <c r="G13" s="50">
        <v>54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160</v>
      </c>
      <c r="B14" s="192">
        <v>22.3</v>
      </c>
      <c r="C14" s="51">
        <v>32</v>
      </c>
      <c r="D14" s="51">
        <v>39</v>
      </c>
      <c r="E14" s="52"/>
      <c r="F14" s="50" t="s">
        <v>201</v>
      </c>
      <c r="G14" s="50">
        <v>54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206</v>
      </c>
      <c r="B15" s="192">
        <v>14.8</v>
      </c>
      <c r="C15" s="51">
        <v>30</v>
      </c>
      <c r="D15" s="9">
        <v>37</v>
      </c>
      <c r="E15" s="52"/>
      <c r="F15" s="50">
        <v>12</v>
      </c>
      <c r="G15" s="50">
        <v>45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328</v>
      </c>
      <c r="B16" s="192">
        <v>17.8</v>
      </c>
      <c r="C16" s="9">
        <v>29</v>
      </c>
      <c r="D16" s="9">
        <v>36</v>
      </c>
      <c r="E16" s="52"/>
      <c r="F16" s="9" t="s">
        <v>302</v>
      </c>
      <c r="G16" s="9">
        <v>39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142</v>
      </c>
      <c r="B17" s="192">
        <v>14.2</v>
      </c>
      <c r="C17" s="50">
        <v>29</v>
      </c>
      <c r="D17" s="51">
        <v>37</v>
      </c>
      <c r="E17" s="52"/>
      <c r="F17" s="9" t="s">
        <v>302</v>
      </c>
      <c r="G17" s="9">
        <v>39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205</v>
      </c>
      <c r="B18" s="192">
        <v>23.1</v>
      </c>
      <c r="C18" s="50">
        <v>23</v>
      </c>
      <c r="D18" s="51">
        <v>45</v>
      </c>
      <c r="E18" s="9"/>
      <c r="F18" s="50">
        <v>15</v>
      </c>
      <c r="G18" s="50">
        <v>33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529</v>
      </c>
      <c r="E29" s="238"/>
      <c r="F29" s="237"/>
      <c r="G29" s="236">
        <f>SUM(G4:G28)</f>
        <v>1822</v>
      </c>
      <c r="H29" s="236">
        <f>SUM(H4:H28)</f>
        <v>6720000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8D94-E642-1B48-9894-70B9025E94D7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157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249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29</v>
      </c>
      <c r="B4" s="192">
        <v>24</v>
      </c>
      <c r="C4" s="395">
        <v>95</v>
      </c>
      <c r="D4" s="9" t="s">
        <v>74</v>
      </c>
      <c r="E4" s="52"/>
      <c r="F4" s="398">
        <v>1</v>
      </c>
      <c r="G4" s="50" t="s">
        <v>74</v>
      </c>
      <c r="H4" s="50">
        <v>1120000</v>
      </c>
      <c r="I4" s="53"/>
      <c r="J4" s="218">
        <v>1</v>
      </c>
      <c r="K4" s="213"/>
      <c r="L4" s="214">
        <v>0.21</v>
      </c>
      <c r="M4" s="219"/>
      <c r="N4" s="220">
        <v>1470000</v>
      </c>
    </row>
    <row r="5" spans="1:18" s="6" customFormat="1" ht="18" customHeight="1">
      <c r="A5" s="157" t="s">
        <v>11</v>
      </c>
      <c r="B5" s="192">
        <v>12.1</v>
      </c>
      <c r="C5" s="396"/>
      <c r="D5" s="9" t="s">
        <v>74</v>
      </c>
      <c r="E5" s="9"/>
      <c r="F5" s="399"/>
      <c r="G5" s="50" t="s">
        <v>74</v>
      </c>
      <c r="H5" s="50">
        <v>1120000</v>
      </c>
      <c r="I5" s="53"/>
      <c r="J5" s="221">
        <v>2</v>
      </c>
      <c r="K5" s="213"/>
      <c r="L5" s="214">
        <v>0.16</v>
      </c>
      <c r="M5" s="219"/>
      <c r="N5" s="220">
        <v>1120000</v>
      </c>
    </row>
    <row r="6" spans="1:18" s="6" customFormat="1" ht="18" customHeight="1">
      <c r="A6" s="157" t="s">
        <v>329</v>
      </c>
      <c r="B6" s="192">
        <v>18</v>
      </c>
      <c r="C6" s="397"/>
      <c r="D6" s="9" t="s">
        <v>74</v>
      </c>
      <c r="E6" s="9"/>
      <c r="F6" s="400"/>
      <c r="G6" s="50" t="s">
        <v>74</v>
      </c>
      <c r="H6" s="50">
        <v>1120000</v>
      </c>
      <c r="I6" s="53"/>
      <c r="J6" s="218">
        <v>3</v>
      </c>
      <c r="K6" s="213"/>
      <c r="L6" s="214">
        <v>0.11</v>
      </c>
      <c r="M6" s="219"/>
      <c r="N6" s="220">
        <v>770000</v>
      </c>
    </row>
    <row r="7" spans="1:18" s="6" customFormat="1" ht="18" customHeight="1">
      <c r="A7" s="157" t="s">
        <v>144</v>
      </c>
      <c r="B7" s="192">
        <v>13</v>
      </c>
      <c r="C7" s="395">
        <v>92</v>
      </c>
      <c r="D7" s="9" t="s">
        <v>74</v>
      </c>
      <c r="E7" s="52"/>
      <c r="F7" s="398">
        <v>2</v>
      </c>
      <c r="G7" s="50" t="s">
        <v>74</v>
      </c>
      <c r="H7" s="50">
        <v>560000</v>
      </c>
      <c r="I7" s="53"/>
      <c r="J7" s="221">
        <v>4</v>
      </c>
      <c r="K7" s="213"/>
      <c r="L7" s="214">
        <v>0.09</v>
      </c>
      <c r="M7" s="219"/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35</v>
      </c>
      <c r="B8" s="192">
        <v>19.100000000000001</v>
      </c>
      <c r="C8" s="396"/>
      <c r="D8" s="9" t="s">
        <v>74</v>
      </c>
      <c r="E8" s="52"/>
      <c r="F8" s="399"/>
      <c r="G8" s="50" t="s">
        <v>74</v>
      </c>
      <c r="H8" s="50">
        <v>560000</v>
      </c>
      <c r="I8" s="53"/>
      <c r="J8" s="218">
        <v>5</v>
      </c>
      <c r="K8" s="213"/>
      <c r="L8" s="214">
        <v>0.08</v>
      </c>
      <c r="M8" s="219"/>
      <c r="N8" s="220">
        <v>560000</v>
      </c>
    </row>
    <row r="9" spans="1:18" s="6" customFormat="1" ht="18" customHeight="1">
      <c r="A9" s="157" t="s">
        <v>109</v>
      </c>
      <c r="B9" s="192">
        <v>22.1</v>
      </c>
      <c r="C9" s="397"/>
      <c r="D9" s="9" t="s">
        <v>74</v>
      </c>
      <c r="E9" s="52"/>
      <c r="F9" s="400"/>
      <c r="G9" s="50" t="s">
        <v>74</v>
      </c>
      <c r="H9" s="50">
        <v>560000</v>
      </c>
      <c r="I9" s="53"/>
      <c r="J9" s="221">
        <v>6</v>
      </c>
      <c r="K9" s="213"/>
      <c r="L9" s="214">
        <v>7.0000000000000007E-2</v>
      </c>
      <c r="M9" s="219"/>
      <c r="N9" s="220">
        <v>490000.00000000006</v>
      </c>
    </row>
    <row r="10" spans="1:18" s="6" customFormat="1" ht="18" customHeight="1">
      <c r="A10" s="157" t="s">
        <v>31</v>
      </c>
      <c r="B10" s="192">
        <v>17</v>
      </c>
      <c r="C10" s="395">
        <v>87</v>
      </c>
      <c r="D10" s="9" t="s">
        <v>74</v>
      </c>
      <c r="E10" s="52"/>
      <c r="F10" s="398">
        <v>3</v>
      </c>
      <c r="G10" s="50" t="s">
        <v>74</v>
      </c>
      <c r="H10" s="50">
        <v>280000</v>
      </c>
      <c r="I10" s="53"/>
      <c r="J10" s="218">
        <v>7</v>
      </c>
      <c r="K10" s="213"/>
      <c r="L10" s="214">
        <v>0.06</v>
      </c>
      <c r="M10" s="219"/>
      <c r="N10" s="220">
        <v>420000</v>
      </c>
    </row>
    <row r="11" spans="1:18" s="6" customFormat="1" ht="18" customHeight="1">
      <c r="A11" s="157" t="s">
        <v>138</v>
      </c>
      <c r="B11" s="192">
        <v>14.6</v>
      </c>
      <c r="C11" s="396"/>
      <c r="D11" s="9" t="s">
        <v>74</v>
      </c>
      <c r="E11" s="52"/>
      <c r="F11" s="399"/>
      <c r="G11" s="50" t="s">
        <v>74</v>
      </c>
      <c r="H11" s="50">
        <v>280000</v>
      </c>
      <c r="I11" s="53"/>
      <c r="J11" s="221">
        <v>8</v>
      </c>
      <c r="K11" s="213"/>
      <c r="L11" s="214">
        <v>0.05</v>
      </c>
      <c r="M11" s="219"/>
      <c r="N11" s="220">
        <v>350000</v>
      </c>
    </row>
    <row r="12" spans="1:18" s="6" customFormat="1" ht="18" customHeight="1">
      <c r="A12" s="157" t="s">
        <v>160</v>
      </c>
      <c r="B12" s="192">
        <v>22.3</v>
      </c>
      <c r="C12" s="397"/>
      <c r="D12" s="9" t="s">
        <v>74</v>
      </c>
      <c r="E12" s="9"/>
      <c r="F12" s="400"/>
      <c r="G12" s="50" t="s">
        <v>74</v>
      </c>
      <c r="H12" s="50">
        <v>280000</v>
      </c>
      <c r="I12" s="53"/>
      <c r="J12" s="218">
        <v>9</v>
      </c>
      <c r="K12" s="213"/>
      <c r="L12" s="214">
        <v>0.01</v>
      </c>
      <c r="M12" s="219"/>
      <c r="N12" s="220">
        <v>70000</v>
      </c>
    </row>
    <row r="13" spans="1:18" s="6" customFormat="1" ht="18" customHeight="1">
      <c r="A13" s="157" t="s">
        <v>105</v>
      </c>
      <c r="B13" s="192">
        <v>11.5</v>
      </c>
      <c r="C13" s="395">
        <v>86</v>
      </c>
      <c r="D13" s="9" t="s">
        <v>74</v>
      </c>
      <c r="E13" s="9"/>
      <c r="F13" s="398">
        <v>4</v>
      </c>
      <c r="G13" s="50" t="s">
        <v>74</v>
      </c>
      <c r="H13" s="50">
        <v>70000</v>
      </c>
      <c r="I13" s="53"/>
      <c r="J13" s="221">
        <v>10</v>
      </c>
      <c r="K13" s="213"/>
      <c r="L13" s="214">
        <v>0.01</v>
      </c>
      <c r="M13" s="219"/>
      <c r="N13" s="220">
        <v>70000</v>
      </c>
    </row>
    <row r="14" spans="1:18" s="6" customFormat="1" ht="18" customHeight="1">
      <c r="A14" s="157" t="s">
        <v>331</v>
      </c>
      <c r="B14" s="192">
        <v>17.600000000000001</v>
      </c>
      <c r="C14" s="396"/>
      <c r="D14" s="9" t="s">
        <v>74</v>
      </c>
      <c r="E14" s="52"/>
      <c r="F14" s="399"/>
      <c r="G14" s="50" t="s">
        <v>74</v>
      </c>
      <c r="H14" s="50">
        <v>70000</v>
      </c>
      <c r="I14" s="53"/>
      <c r="J14" s="218">
        <v>11</v>
      </c>
      <c r="K14" s="213"/>
      <c r="L14" s="214">
        <v>0.01</v>
      </c>
      <c r="M14" s="219"/>
      <c r="N14" s="220">
        <v>70000</v>
      </c>
    </row>
    <row r="15" spans="1:18" s="6" customFormat="1" ht="18" customHeight="1">
      <c r="A15" s="157" t="s">
        <v>33</v>
      </c>
      <c r="B15" s="192">
        <v>25.4</v>
      </c>
      <c r="C15" s="397"/>
      <c r="D15" s="9" t="s">
        <v>74</v>
      </c>
      <c r="E15" s="52"/>
      <c r="F15" s="400"/>
      <c r="G15" s="50" t="s">
        <v>74</v>
      </c>
      <c r="H15" s="50">
        <v>70000</v>
      </c>
      <c r="I15" s="53"/>
      <c r="J15" s="221">
        <v>12</v>
      </c>
      <c r="K15" s="213"/>
      <c r="L15" s="214">
        <v>0.01</v>
      </c>
      <c r="M15" s="219"/>
      <c r="N15" s="220">
        <v>70000</v>
      </c>
    </row>
    <row r="16" spans="1:18" s="6" customFormat="1" ht="18" customHeight="1">
      <c r="A16" s="157" t="s">
        <v>8</v>
      </c>
      <c r="B16" s="192">
        <v>19</v>
      </c>
      <c r="C16" s="395">
        <v>79</v>
      </c>
      <c r="D16" s="9" t="s">
        <v>74</v>
      </c>
      <c r="E16" s="52">
        <v>5.39</v>
      </c>
      <c r="F16" s="398">
        <v>5</v>
      </c>
      <c r="G16" s="50" t="s">
        <v>74</v>
      </c>
      <c r="H16" s="50">
        <v>490000</v>
      </c>
      <c r="I16" s="53"/>
      <c r="J16" s="218">
        <v>13</v>
      </c>
      <c r="K16" s="213"/>
      <c r="L16" s="214">
        <v>0.01</v>
      </c>
      <c r="M16" s="219"/>
      <c r="N16" s="220">
        <v>70000</v>
      </c>
    </row>
    <row r="17" spans="1:18" s="6" customFormat="1" ht="18" customHeight="1">
      <c r="A17" s="157" t="s">
        <v>332</v>
      </c>
      <c r="B17" s="192">
        <v>13.6</v>
      </c>
      <c r="C17" s="396"/>
      <c r="D17" s="9" t="s">
        <v>74</v>
      </c>
      <c r="E17" s="52"/>
      <c r="F17" s="399"/>
      <c r="G17" s="50" t="s">
        <v>74</v>
      </c>
      <c r="H17" s="50">
        <v>70000</v>
      </c>
      <c r="I17" s="53"/>
      <c r="J17" s="221">
        <v>14</v>
      </c>
      <c r="K17" s="213"/>
      <c r="L17" s="214">
        <v>0.01</v>
      </c>
      <c r="M17" s="219"/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13</v>
      </c>
      <c r="B18" s="192">
        <v>21.6</v>
      </c>
      <c r="C18" s="397"/>
      <c r="D18" s="9" t="s">
        <v>74</v>
      </c>
      <c r="E18" s="9"/>
      <c r="F18" s="400"/>
      <c r="G18" s="50" t="s">
        <v>74</v>
      </c>
      <c r="H18" s="50">
        <v>70000</v>
      </c>
      <c r="I18" s="53"/>
      <c r="J18" s="218">
        <v>15</v>
      </c>
      <c r="K18" s="213"/>
      <c r="L18" s="214">
        <v>0.01</v>
      </c>
      <c r="M18" s="219"/>
      <c r="N18" s="220">
        <v>70000</v>
      </c>
    </row>
    <row r="19" spans="1:18" s="6" customFormat="1" ht="18" customHeight="1">
      <c r="A19" s="157" t="s">
        <v>21</v>
      </c>
      <c r="B19" s="192">
        <v>14.4</v>
      </c>
      <c r="C19" s="395">
        <v>78</v>
      </c>
      <c r="D19" s="9" t="s">
        <v>74</v>
      </c>
      <c r="E19" s="56"/>
      <c r="F19" s="398">
        <v>6</v>
      </c>
      <c r="G19" s="50" t="s">
        <v>74</v>
      </c>
      <c r="H19" s="50">
        <v>70000</v>
      </c>
      <c r="I19" s="53"/>
      <c r="J19" s="221">
        <v>16</v>
      </c>
      <c r="K19" s="213"/>
      <c r="L19" s="214">
        <v>0.01</v>
      </c>
      <c r="M19" s="219"/>
      <c r="N19" s="220">
        <v>70000</v>
      </c>
    </row>
    <row r="20" spans="1:18" s="48" customFormat="1" ht="18" customHeight="1">
      <c r="A20" s="157" t="s">
        <v>205</v>
      </c>
      <c r="B20" s="192">
        <v>24.1</v>
      </c>
      <c r="C20" s="396"/>
      <c r="D20" s="9" t="s">
        <v>74</v>
      </c>
      <c r="E20" s="52"/>
      <c r="F20" s="399"/>
      <c r="G20" s="50" t="s">
        <v>74</v>
      </c>
      <c r="H20" s="50">
        <v>70000</v>
      </c>
      <c r="I20" s="53"/>
      <c r="J20" s="218">
        <v>17</v>
      </c>
      <c r="K20" s="213"/>
      <c r="L20" s="214">
        <v>0.01</v>
      </c>
      <c r="M20" s="219"/>
      <c r="N20" s="220">
        <v>70000</v>
      </c>
    </row>
    <row r="21" spans="1:18" s="48" customFormat="1" ht="18" customHeight="1">
      <c r="A21" s="157" t="s">
        <v>206</v>
      </c>
      <c r="B21" s="192">
        <v>14.8</v>
      </c>
      <c r="C21" s="397"/>
      <c r="D21" s="9" t="s">
        <v>74</v>
      </c>
      <c r="E21" s="52"/>
      <c r="F21" s="400"/>
      <c r="G21" s="50" t="s">
        <v>74</v>
      </c>
      <c r="H21" s="50">
        <v>70000</v>
      </c>
      <c r="I21" s="53"/>
      <c r="J21" s="221">
        <v>18</v>
      </c>
      <c r="K21" s="213"/>
      <c r="L21" s="214">
        <v>0.01</v>
      </c>
      <c r="M21" s="219"/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/>
      <c r="L22" s="214">
        <v>0.01</v>
      </c>
      <c r="M22" s="219"/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/>
      <c r="L23" s="214">
        <v>0.01</v>
      </c>
      <c r="M23" s="219"/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/>
      <c r="L24" s="214">
        <v>0.01</v>
      </c>
      <c r="M24" s="219"/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/>
      <c r="L25" s="214">
        <v>0.01</v>
      </c>
      <c r="M25" s="219"/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/>
      <c r="L26" s="214">
        <v>0.01</v>
      </c>
      <c r="M26" s="219"/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/>
      <c r="L27" s="214">
        <v>0.01</v>
      </c>
      <c r="M27" s="219"/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/>
      <c r="L28" s="214">
        <v>0.01</v>
      </c>
      <c r="M28" s="219"/>
      <c r="N28" s="220">
        <v>70000</v>
      </c>
    </row>
    <row r="29" spans="1:18" ht="18" customHeight="1" thickBot="1">
      <c r="A29" s="1"/>
      <c r="B29" s="3"/>
      <c r="C29" s="57"/>
      <c r="D29" s="237">
        <f>SUM(D4:D28)</f>
        <v>0</v>
      </c>
      <c r="E29" s="238"/>
      <c r="F29" s="237"/>
      <c r="G29" s="236">
        <f>SUM(G4:G28)</f>
        <v>0</v>
      </c>
      <c r="H29" s="236">
        <f>SUM(H4:H28)</f>
        <v>6930000</v>
      </c>
      <c r="J29" s="223" t="s">
        <v>71</v>
      </c>
      <c r="K29" s="215"/>
      <c r="L29" s="224"/>
      <c r="M29" s="225">
        <f>SUM(M4:M28)</f>
        <v>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14">
    <mergeCell ref="F13:F15"/>
    <mergeCell ref="F16:F18"/>
    <mergeCell ref="F19:F21"/>
    <mergeCell ref="C4:C6"/>
    <mergeCell ref="C7:C9"/>
    <mergeCell ref="C10:C12"/>
    <mergeCell ref="C13:C15"/>
    <mergeCell ref="C16:C18"/>
    <mergeCell ref="C19:C21"/>
    <mergeCell ref="B1:N1"/>
    <mergeCell ref="B2:N2"/>
    <mergeCell ref="F4:F6"/>
    <mergeCell ref="F7:F9"/>
    <mergeCell ref="F10:F1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2D03C-6CD1-204E-ACC8-6C1611153189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101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337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317" t="s">
        <v>40</v>
      </c>
      <c r="B4" s="192">
        <v>12.4</v>
      </c>
      <c r="C4" s="315">
        <v>40</v>
      </c>
      <c r="D4" s="315">
        <v>31</v>
      </c>
      <c r="E4" s="192" t="s">
        <v>338</v>
      </c>
      <c r="F4" s="315">
        <v>1</v>
      </c>
      <c r="G4" s="315">
        <v>550</v>
      </c>
      <c r="H4" s="187">
        <v>1770000</v>
      </c>
      <c r="I4" s="53"/>
      <c r="J4" s="218">
        <v>1</v>
      </c>
      <c r="K4" s="213">
        <v>0.25</v>
      </c>
      <c r="L4" s="214">
        <v>0.21</v>
      </c>
      <c r="M4" s="249">
        <v>550</v>
      </c>
      <c r="N4" s="220">
        <v>1470000</v>
      </c>
    </row>
    <row r="5" spans="1:18" s="6" customFormat="1" ht="18" customHeight="1">
      <c r="A5" s="317" t="s">
        <v>29</v>
      </c>
      <c r="B5" s="192">
        <v>24</v>
      </c>
      <c r="C5" s="315">
        <v>38</v>
      </c>
      <c r="D5" s="315">
        <v>33</v>
      </c>
      <c r="E5" s="192"/>
      <c r="F5" s="315">
        <v>2</v>
      </c>
      <c r="G5" s="315">
        <v>330</v>
      </c>
      <c r="H5" s="187">
        <v>1120000</v>
      </c>
      <c r="I5" s="53"/>
      <c r="J5" s="221">
        <v>2</v>
      </c>
      <c r="K5" s="213">
        <v>0.15</v>
      </c>
      <c r="L5" s="214">
        <v>0.16</v>
      </c>
      <c r="M5" s="249">
        <v>330</v>
      </c>
      <c r="N5" s="220">
        <v>1120000</v>
      </c>
    </row>
    <row r="6" spans="1:18" s="6" customFormat="1" ht="18" customHeight="1">
      <c r="A6" s="317" t="s">
        <v>11</v>
      </c>
      <c r="B6" s="192">
        <v>12.1</v>
      </c>
      <c r="C6" s="315">
        <v>36</v>
      </c>
      <c r="D6" s="315">
        <v>34</v>
      </c>
      <c r="E6" s="192"/>
      <c r="F6" s="315">
        <v>3</v>
      </c>
      <c r="G6" s="315">
        <v>209</v>
      </c>
      <c r="H6" s="187">
        <v>770000</v>
      </c>
      <c r="I6" s="53"/>
      <c r="J6" s="218">
        <v>3</v>
      </c>
      <c r="K6" s="213">
        <v>9.5000000000000001E-2</v>
      </c>
      <c r="L6" s="214">
        <v>0.11</v>
      </c>
      <c r="M6" s="249">
        <v>209</v>
      </c>
      <c r="N6" s="220">
        <v>770000</v>
      </c>
    </row>
    <row r="7" spans="1:18" s="6" customFormat="1" ht="18" customHeight="1">
      <c r="A7" s="317" t="s">
        <v>205</v>
      </c>
      <c r="B7" s="192">
        <v>24.1</v>
      </c>
      <c r="C7" s="315">
        <v>35</v>
      </c>
      <c r="D7" s="315">
        <v>38</v>
      </c>
      <c r="E7" s="192"/>
      <c r="F7" s="315" t="s">
        <v>199</v>
      </c>
      <c r="G7" s="315">
        <v>135</v>
      </c>
      <c r="H7" s="187">
        <v>595000</v>
      </c>
      <c r="I7" s="53"/>
      <c r="J7" s="221">
        <v>4</v>
      </c>
      <c r="K7" s="213">
        <v>6.7500000000000004E-2</v>
      </c>
      <c r="L7" s="214">
        <v>0.09</v>
      </c>
      <c r="M7" s="249">
        <v>148.5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317" t="s">
        <v>8</v>
      </c>
      <c r="B8" s="192">
        <v>19</v>
      </c>
      <c r="C8" s="315">
        <v>35</v>
      </c>
      <c r="D8" s="315">
        <v>35</v>
      </c>
      <c r="E8" s="316">
        <v>10.54</v>
      </c>
      <c r="F8" s="315" t="s">
        <v>199</v>
      </c>
      <c r="G8" s="315">
        <v>135</v>
      </c>
      <c r="H8" s="187">
        <v>695000</v>
      </c>
      <c r="I8" s="53"/>
      <c r="J8" s="218">
        <v>5</v>
      </c>
      <c r="K8" s="213">
        <v>5.5E-2</v>
      </c>
      <c r="L8" s="214">
        <v>0.08</v>
      </c>
      <c r="M8" s="249">
        <v>121</v>
      </c>
      <c r="N8" s="220">
        <v>560000</v>
      </c>
    </row>
    <row r="9" spans="1:18" s="6" customFormat="1" ht="18" customHeight="1">
      <c r="A9" s="317" t="s">
        <v>109</v>
      </c>
      <c r="B9" s="192">
        <v>22.1</v>
      </c>
      <c r="C9" s="315">
        <v>34</v>
      </c>
      <c r="D9" s="315">
        <v>34</v>
      </c>
      <c r="E9" s="316"/>
      <c r="F9" s="315" t="s">
        <v>200</v>
      </c>
      <c r="G9" s="315">
        <v>99</v>
      </c>
      <c r="H9" s="187">
        <v>420000</v>
      </c>
      <c r="I9" s="53"/>
      <c r="J9" s="221">
        <v>6</v>
      </c>
      <c r="K9" s="213">
        <v>0.05</v>
      </c>
      <c r="L9" s="214">
        <v>7.0000000000000007E-2</v>
      </c>
      <c r="M9" s="249">
        <v>110</v>
      </c>
      <c r="N9" s="220">
        <v>490000.00000000006</v>
      </c>
    </row>
    <row r="10" spans="1:18" s="6" customFormat="1" ht="18" customHeight="1">
      <c r="A10" s="317" t="s">
        <v>331</v>
      </c>
      <c r="B10" s="192">
        <v>17.600000000000001</v>
      </c>
      <c r="C10" s="315">
        <v>34</v>
      </c>
      <c r="D10" s="315">
        <v>29</v>
      </c>
      <c r="E10" s="316"/>
      <c r="F10" s="315" t="s">
        <v>200</v>
      </c>
      <c r="G10" s="315">
        <v>99</v>
      </c>
      <c r="H10" s="187">
        <v>420000</v>
      </c>
      <c r="I10" s="53"/>
      <c r="J10" s="218">
        <v>7</v>
      </c>
      <c r="K10" s="213">
        <v>4.4999999999999998E-2</v>
      </c>
      <c r="L10" s="214">
        <v>0.06</v>
      </c>
      <c r="M10" s="249">
        <v>99</v>
      </c>
      <c r="N10" s="220">
        <v>420000</v>
      </c>
    </row>
    <row r="11" spans="1:18" s="6" customFormat="1" ht="18" customHeight="1">
      <c r="A11" s="317" t="s">
        <v>35</v>
      </c>
      <c r="B11" s="192">
        <v>19.100000000000001</v>
      </c>
      <c r="C11" s="315">
        <v>33</v>
      </c>
      <c r="D11" s="315">
        <v>36</v>
      </c>
      <c r="E11" s="316"/>
      <c r="F11" s="315">
        <v>8</v>
      </c>
      <c r="G11" s="315">
        <v>99</v>
      </c>
      <c r="H11" s="187">
        <v>420000</v>
      </c>
      <c r="I11" s="53"/>
      <c r="J11" s="221">
        <v>8</v>
      </c>
      <c r="K11" s="213">
        <v>0.04</v>
      </c>
      <c r="L11" s="214">
        <v>0.05</v>
      </c>
      <c r="M11" s="249">
        <v>88</v>
      </c>
      <c r="N11" s="220">
        <v>350000</v>
      </c>
    </row>
    <row r="12" spans="1:18" s="6" customFormat="1" ht="18" customHeight="1">
      <c r="A12" s="317" t="s">
        <v>38</v>
      </c>
      <c r="B12" s="192">
        <v>26</v>
      </c>
      <c r="C12" s="315">
        <v>32</v>
      </c>
      <c r="D12" s="315">
        <v>35</v>
      </c>
      <c r="E12" s="316"/>
      <c r="F12" s="315" t="s">
        <v>201</v>
      </c>
      <c r="G12" s="315">
        <v>57</v>
      </c>
      <c r="H12" s="187">
        <v>70000</v>
      </c>
      <c r="I12" s="53"/>
      <c r="J12" s="218">
        <v>9</v>
      </c>
      <c r="K12" s="213">
        <v>0.03</v>
      </c>
      <c r="L12" s="214">
        <v>0.01</v>
      </c>
      <c r="M12" s="249">
        <v>66</v>
      </c>
      <c r="N12" s="220">
        <v>70000</v>
      </c>
    </row>
    <row r="13" spans="1:18" s="6" customFormat="1" ht="18" customHeight="1">
      <c r="A13" s="317" t="s">
        <v>105</v>
      </c>
      <c r="B13" s="192">
        <v>11.5</v>
      </c>
      <c r="C13" s="315">
        <v>32</v>
      </c>
      <c r="D13" s="315">
        <v>37</v>
      </c>
      <c r="E13" s="316">
        <v>4.63</v>
      </c>
      <c r="F13" s="315" t="s">
        <v>201</v>
      </c>
      <c r="G13" s="315">
        <v>57</v>
      </c>
      <c r="H13" s="187">
        <v>490000</v>
      </c>
      <c r="I13" s="53"/>
      <c r="J13" s="221">
        <v>10</v>
      </c>
      <c r="K13" s="213">
        <v>2.7E-2</v>
      </c>
      <c r="L13" s="214">
        <v>0.01</v>
      </c>
      <c r="M13" s="249">
        <v>59.4</v>
      </c>
      <c r="N13" s="220">
        <v>70000</v>
      </c>
    </row>
    <row r="14" spans="1:18" s="6" customFormat="1" ht="18" customHeight="1">
      <c r="A14" s="317" t="s">
        <v>21</v>
      </c>
      <c r="B14" s="192">
        <v>14.4</v>
      </c>
      <c r="C14" s="315">
        <v>31</v>
      </c>
      <c r="D14" s="315">
        <v>31</v>
      </c>
      <c r="E14" s="192"/>
      <c r="F14" s="315" t="s">
        <v>291</v>
      </c>
      <c r="G14" s="315">
        <v>57</v>
      </c>
      <c r="H14" s="187">
        <v>70000</v>
      </c>
      <c r="I14" s="53"/>
      <c r="J14" s="218">
        <v>11</v>
      </c>
      <c r="K14" s="213">
        <v>2.4500000000000001E-2</v>
      </c>
      <c r="L14" s="214">
        <v>0.01</v>
      </c>
      <c r="M14" s="249">
        <v>53.9</v>
      </c>
      <c r="N14" s="220">
        <v>70000</v>
      </c>
    </row>
    <row r="15" spans="1:18" s="6" customFormat="1" ht="18" customHeight="1">
      <c r="A15" s="317" t="s">
        <v>31</v>
      </c>
      <c r="B15" s="192">
        <v>17</v>
      </c>
      <c r="C15" s="315">
        <v>31</v>
      </c>
      <c r="D15" s="315">
        <v>34</v>
      </c>
      <c r="E15" s="192"/>
      <c r="F15" s="315" t="s">
        <v>291</v>
      </c>
      <c r="G15" s="315">
        <v>57</v>
      </c>
      <c r="H15" s="187">
        <v>70000</v>
      </c>
      <c r="I15" s="53"/>
      <c r="J15" s="221">
        <v>12</v>
      </c>
      <c r="K15" s="213">
        <v>2.2499999999999999E-2</v>
      </c>
      <c r="L15" s="214">
        <v>0.01</v>
      </c>
      <c r="M15" s="249">
        <v>49.5</v>
      </c>
      <c r="N15" s="220">
        <v>70000</v>
      </c>
    </row>
    <row r="16" spans="1:18" s="6" customFormat="1" ht="18" customHeight="1">
      <c r="A16" s="317" t="s">
        <v>33</v>
      </c>
      <c r="B16" s="192">
        <v>25.4</v>
      </c>
      <c r="C16" s="315">
        <v>30</v>
      </c>
      <c r="D16" s="315">
        <v>41</v>
      </c>
      <c r="E16" s="192"/>
      <c r="F16" s="315">
        <v>13</v>
      </c>
      <c r="G16" s="315">
        <v>45</v>
      </c>
      <c r="H16" s="187">
        <v>70000</v>
      </c>
      <c r="I16" s="53"/>
      <c r="J16" s="218">
        <v>13</v>
      </c>
      <c r="K16" s="213">
        <v>2.0500000000000001E-2</v>
      </c>
      <c r="L16" s="214">
        <v>0.01</v>
      </c>
      <c r="M16" s="249">
        <v>45.1</v>
      </c>
      <c r="N16" s="220">
        <v>70000</v>
      </c>
    </row>
    <row r="17" spans="1:18" s="6" customFormat="1" ht="18" customHeight="1">
      <c r="A17" s="317" t="s">
        <v>332</v>
      </c>
      <c r="B17" s="192">
        <v>13.6</v>
      </c>
      <c r="C17" s="315">
        <v>28</v>
      </c>
      <c r="D17" s="315">
        <v>32</v>
      </c>
      <c r="E17" s="192"/>
      <c r="F17" s="315" t="s">
        <v>292</v>
      </c>
      <c r="G17" s="315">
        <v>39</v>
      </c>
      <c r="H17" s="187">
        <v>70000</v>
      </c>
      <c r="I17" s="53"/>
      <c r="J17" s="221">
        <v>14</v>
      </c>
      <c r="K17" s="213">
        <v>1.8499999999999999E-2</v>
      </c>
      <c r="L17" s="214">
        <v>0.01</v>
      </c>
      <c r="M17" s="249">
        <v>40.699999999999996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317" t="s">
        <v>144</v>
      </c>
      <c r="B18" s="192">
        <v>13</v>
      </c>
      <c r="C18" s="315">
        <v>28</v>
      </c>
      <c r="D18" s="315">
        <v>36</v>
      </c>
      <c r="E18" s="192"/>
      <c r="F18" s="315" t="s">
        <v>292</v>
      </c>
      <c r="G18" s="315">
        <v>39</v>
      </c>
      <c r="H18" s="187">
        <v>70000</v>
      </c>
      <c r="I18" s="53"/>
      <c r="J18" s="218">
        <v>15</v>
      </c>
      <c r="K18" s="213">
        <v>1.6500000000000001E-2</v>
      </c>
      <c r="L18" s="214">
        <v>0.01</v>
      </c>
      <c r="M18" s="249">
        <v>36.300000000000004</v>
      </c>
      <c r="N18" s="220">
        <v>70000</v>
      </c>
    </row>
    <row r="19" spans="1:18" s="6" customFormat="1" ht="18" customHeight="1">
      <c r="A19" s="317" t="s">
        <v>206</v>
      </c>
      <c r="B19" s="192">
        <v>14.7</v>
      </c>
      <c r="C19" s="315">
        <v>27</v>
      </c>
      <c r="D19" s="315">
        <v>38</v>
      </c>
      <c r="E19" s="192"/>
      <c r="F19" s="315">
        <v>16</v>
      </c>
      <c r="G19" s="315">
        <v>30</v>
      </c>
      <c r="H19" s="187">
        <v>70000</v>
      </c>
      <c r="I19" s="53"/>
      <c r="J19" s="221">
        <v>16</v>
      </c>
      <c r="K19" s="213">
        <v>1.4500000000000001E-2</v>
      </c>
      <c r="L19" s="214">
        <v>0.01</v>
      </c>
      <c r="M19" s="249">
        <v>31.900000000000002</v>
      </c>
      <c r="N19" s="220">
        <v>70000</v>
      </c>
    </row>
    <row r="20" spans="1:18" s="48" customFormat="1" ht="18" customHeight="1">
      <c r="A20" s="317" t="s">
        <v>19</v>
      </c>
      <c r="B20" s="192">
        <v>30.9</v>
      </c>
      <c r="C20" s="315">
        <v>26</v>
      </c>
      <c r="D20" s="315">
        <v>36</v>
      </c>
      <c r="E20" s="192"/>
      <c r="F20" s="315">
        <v>17</v>
      </c>
      <c r="G20" s="315">
        <v>30</v>
      </c>
      <c r="H20" s="187">
        <v>70000</v>
      </c>
      <c r="I20" s="53"/>
      <c r="J20" s="218">
        <v>17</v>
      </c>
      <c r="K20" s="213">
        <v>1.2999999999999999E-2</v>
      </c>
      <c r="L20" s="214">
        <v>0.01</v>
      </c>
      <c r="M20" s="249">
        <v>28.599999999999998</v>
      </c>
      <c r="N20" s="220">
        <v>70000</v>
      </c>
    </row>
    <row r="21" spans="1:18" s="48" customFormat="1" ht="18" customHeight="1">
      <c r="A21" s="317" t="s">
        <v>160</v>
      </c>
      <c r="B21" s="192">
        <v>22.3</v>
      </c>
      <c r="C21" s="315">
        <v>25</v>
      </c>
      <c r="D21" s="315">
        <v>39</v>
      </c>
      <c r="E21" s="192"/>
      <c r="F21" s="315">
        <v>18</v>
      </c>
      <c r="G21" s="315">
        <v>25</v>
      </c>
      <c r="H21" s="187">
        <v>70000</v>
      </c>
      <c r="I21" s="53"/>
      <c r="J21" s="221">
        <v>18</v>
      </c>
      <c r="K21" s="213">
        <v>1.15E-2</v>
      </c>
      <c r="L21" s="214">
        <v>0.01</v>
      </c>
      <c r="M21" s="249">
        <v>25.3</v>
      </c>
      <c r="N21" s="220">
        <v>70000</v>
      </c>
    </row>
    <row r="22" spans="1:18" s="48" customFormat="1" ht="18" customHeight="1">
      <c r="A22" s="192"/>
      <c r="B22" s="192"/>
      <c r="C22" s="192"/>
      <c r="D22" s="192"/>
      <c r="E22" s="192"/>
      <c r="F22" s="192"/>
      <c r="G22" s="192"/>
      <c r="H22" s="192"/>
      <c r="I22" s="53"/>
      <c r="J22" s="218">
        <v>19</v>
      </c>
      <c r="K22" s="213">
        <v>0.01</v>
      </c>
      <c r="L22" s="214">
        <v>0.01</v>
      </c>
      <c r="M22" s="249">
        <v>22</v>
      </c>
      <c r="N22" s="220">
        <v>70000</v>
      </c>
    </row>
    <row r="23" spans="1:18" s="48" customFormat="1" ht="18" customHeight="1">
      <c r="A23" s="192"/>
      <c r="B23" s="192"/>
      <c r="C23" s="192"/>
      <c r="D23" s="192"/>
      <c r="E23" s="192"/>
      <c r="F23" s="192"/>
      <c r="G23" s="192"/>
      <c r="H23" s="192"/>
      <c r="I23" s="53"/>
      <c r="J23" s="221">
        <v>20</v>
      </c>
      <c r="K23" s="213">
        <v>8.9999999999999993E-3</v>
      </c>
      <c r="L23" s="214">
        <v>0.01</v>
      </c>
      <c r="M23" s="249">
        <v>19.799999999999997</v>
      </c>
      <c r="N23" s="220">
        <v>70000</v>
      </c>
    </row>
    <row r="24" spans="1:18" s="48" customFormat="1" ht="18" customHeight="1">
      <c r="A24" s="192"/>
      <c r="B24" s="192"/>
      <c r="C24" s="192"/>
      <c r="D24" s="192"/>
      <c r="E24" s="192"/>
      <c r="F24" s="192"/>
      <c r="G24" s="192"/>
      <c r="H24" s="192"/>
      <c r="I24" s="53"/>
      <c r="J24" s="218">
        <v>21</v>
      </c>
      <c r="K24" s="213">
        <v>8.0000000000000002E-3</v>
      </c>
      <c r="L24" s="214">
        <v>0.01</v>
      </c>
      <c r="M24" s="249">
        <v>17.600000000000001</v>
      </c>
      <c r="N24" s="220">
        <v>70000</v>
      </c>
    </row>
    <row r="25" spans="1:18" s="48" customFormat="1" ht="18" customHeight="1">
      <c r="A25" s="192"/>
      <c r="B25" s="192"/>
      <c r="C25" s="192"/>
      <c r="D25" s="192"/>
      <c r="E25" s="192"/>
      <c r="F25" s="192"/>
      <c r="G25" s="192"/>
      <c r="H25" s="192"/>
      <c r="I25" s="53"/>
      <c r="J25" s="221">
        <v>22</v>
      </c>
      <c r="K25" s="213">
        <v>7.0000000000000001E-3</v>
      </c>
      <c r="L25" s="214">
        <v>0.01</v>
      </c>
      <c r="M25" s="249">
        <v>15.4</v>
      </c>
      <c r="N25" s="220">
        <v>70000</v>
      </c>
    </row>
    <row r="26" spans="1:18" s="48" customFormat="1" ht="18" customHeight="1">
      <c r="A26" s="192"/>
      <c r="B26" s="192"/>
      <c r="C26" s="192"/>
      <c r="D26" s="192"/>
      <c r="E26" s="192"/>
      <c r="F26" s="192"/>
      <c r="G26" s="192"/>
      <c r="H26" s="192"/>
      <c r="I26" s="53"/>
      <c r="J26" s="218">
        <v>23</v>
      </c>
      <c r="K26" s="213">
        <v>6.0000000000000001E-3</v>
      </c>
      <c r="L26" s="214">
        <v>0.01</v>
      </c>
      <c r="M26" s="249">
        <v>13.200000000000001</v>
      </c>
      <c r="N26" s="220">
        <v>70000</v>
      </c>
    </row>
    <row r="27" spans="1:18" s="48" customFormat="1" ht="18" customHeight="1">
      <c r="A27" s="192"/>
      <c r="B27" s="192"/>
      <c r="C27" s="192"/>
      <c r="D27" s="192"/>
      <c r="E27" s="192"/>
      <c r="F27" s="192"/>
      <c r="G27" s="192"/>
      <c r="H27" s="192"/>
      <c r="I27" s="53"/>
      <c r="J27" s="221">
        <v>24</v>
      </c>
      <c r="K27" s="213">
        <v>5.0000000000000001E-3</v>
      </c>
      <c r="L27" s="214">
        <v>0.01</v>
      </c>
      <c r="M27" s="249">
        <v>11</v>
      </c>
      <c r="N27" s="220">
        <v>70000</v>
      </c>
    </row>
    <row r="28" spans="1:18" ht="18" customHeight="1">
      <c r="A28" s="192"/>
      <c r="B28" s="192"/>
      <c r="C28" s="192"/>
      <c r="D28" s="192"/>
      <c r="E28" s="192"/>
      <c r="F28" s="192"/>
      <c r="G28" s="192"/>
      <c r="H28" s="192"/>
      <c r="I28" s="58"/>
      <c r="J28" s="222">
        <v>25</v>
      </c>
      <c r="K28" s="213">
        <v>4.0000000000000001E-3</v>
      </c>
      <c r="L28" s="214">
        <v>0.01</v>
      </c>
      <c r="M28" s="249">
        <v>8.8000000000000007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629</v>
      </c>
      <c r="E29" s="238"/>
      <c r="F29" s="237"/>
      <c r="G29" s="236">
        <f>SUM(G4:G28)</f>
        <v>2092</v>
      </c>
      <c r="H29" s="236">
        <f>SUM(H4:H28)</f>
        <v>7330000</v>
      </c>
      <c r="J29" s="223" t="s">
        <v>71</v>
      </c>
      <c r="K29" s="215"/>
      <c r="L29" s="224"/>
      <c r="M29" s="225">
        <f>SUM(M4:M28)</f>
        <v>2200.0000000000005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326F-5FEF-4946-9D80-61D0841C338B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168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105</v>
      </c>
      <c r="B4" s="192">
        <v>11.4</v>
      </c>
      <c r="C4" s="50">
        <v>68</v>
      </c>
      <c r="D4" s="9">
        <v>26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21</v>
      </c>
      <c r="B5" s="192">
        <v>14.8</v>
      </c>
      <c r="C5" s="51">
        <v>70</v>
      </c>
      <c r="D5" s="51">
        <v>29</v>
      </c>
      <c r="E5" s="9">
        <v>1.03</v>
      </c>
      <c r="F5" s="50" t="s">
        <v>225</v>
      </c>
      <c r="G5" s="50">
        <v>208</v>
      </c>
      <c r="H5" s="50">
        <v>1260000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329</v>
      </c>
      <c r="B6" s="192">
        <v>18.100000000000001</v>
      </c>
      <c r="C6" s="50">
        <v>70</v>
      </c>
      <c r="D6" s="9">
        <v>31</v>
      </c>
      <c r="E6" s="9"/>
      <c r="F6" s="9" t="s">
        <v>225</v>
      </c>
      <c r="G6" s="9">
        <v>208</v>
      </c>
      <c r="H6" s="50">
        <v>840000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29</v>
      </c>
      <c r="B7" s="192">
        <v>24.2</v>
      </c>
      <c r="C7" s="50">
        <v>70</v>
      </c>
      <c r="D7" s="51">
        <v>30</v>
      </c>
      <c r="E7" s="52"/>
      <c r="F7" s="50" t="s">
        <v>225</v>
      </c>
      <c r="G7" s="50">
        <v>208</v>
      </c>
      <c r="H7" s="50">
        <v>840000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33</v>
      </c>
      <c r="B8" s="192">
        <v>25.6</v>
      </c>
      <c r="C8" s="50">
        <v>71</v>
      </c>
      <c r="D8" s="51">
        <v>31</v>
      </c>
      <c r="E8" s="52"/>
      <c r="F8" s="50">
        <v>5</v>
      </c>
      <c r="G8" s="50">
        <v>110</v>
      </c>
      <c r="H8" s="50">
        <v>560000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205</v>
      </c>
      <c r="B9" s="192">
        <v>24.4</v>
      </c>
      <c r="C9" s="51">
        <v>72</v>
      </c>
      <c r="D9" s="9">
        <v>39</v>
      </c>
      <c r="E9" s="52"/>
      <c r="F9" s="9" t="s">
        <v>200</v>
      </c>
      <c r="G9" s="9">
        <v>95</v>
      </c>
      <c r="H9" s="50">
        <v>455000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330</v>
      </c>
      <c r="B10" s="192">
        <v>14.4</v>
      </c>
      <c r="C10" s="50">
        <v>72</v>
      </c>
      <c r="D10" s="9">
        <v>28</v>
      </c>
      <c r="E10" s="52"/>
      <c r="F10" s="50" t="s">
        <v>200</v>
      </c>
      <c r="G10" s="50">
        <v>95</v>
      </c>
      <c r="H10" s="50">
        <v>455000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40</v>
      </c>
      <c r="B11" s="192">
        <v>12.7</v>
      </c>
      <c r="C11" s="50">
        <v>73</v>
      </c>
      <c r="D11" s="9">
        <v>29</v>
      </c>
      <c r="E11" s="52"/>
      <c r="F11" s="50" t="s">
        <v>210</v>
      </c>
      <c r="G11" s="50">
        <v>70</v>
      </c>
      <c r="H11" s="50">
        <v>210000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144</v>
      </c>
      <c r="B12" s="192">
        <v>12.6</v>
      </c>
      <c r="C12" s="9">
        <v>73</v>
      </c>
      <c r="D12" s="51">
        <v>34</v>
      </c>
      <c r="E12" s="9"/>
      <c r="F12" s="50" t="s">
        <v>210</v>
      </c>
      <c r="G12" s="50">
        <v>70</v>
      </c>
      <c r="H12" s="50">
        <v>210000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42</v>
      </c>
      <c r="B13" s="192">
        <v>14.2</v>
      </c>
      <c r="C13" s="9">
        <v>74</v>
      </c>
      <c r="D13" s="51">
        <v>31</v>
      </c>
      <c r="E13" s="9"/>
      <c r="F13" s="50">
        <v>10</v>
      </c>
      <c r="G13" s="50">
        <v>54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331</v>
      </c>
      <c r="B14" s="192">
        <v>16.600000000000001</v>
      </c>
      <c r="C14" s="51">
        <v>76</v>
      </c>
      <c r="D14" s="51">
        <v>29</v>
      </c>
      <c r="E14" s="52"/>
      <c r="F14" s="50">
        <v>11</v>
      </c>
      <c r="G14" s="50">
        <v>49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109</v>
      </c>
      <c r="B15" s="192">
        <v>21.9</v>
      </c>
      <c r="C15" s="51">
        <v>78</v>
      </c>
      <c r="D15" s="9">
        <v>36</v>
      </c>
      <c r="E15" s="52"/>
      <c r="F15" s="50">
        <v>12</v>
      </c>
      <c r="G15" s="50">
        <v>45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332</v>
      </c>
      <c r="B16" s="192">
        <v>13.6</v>
      </c>
      <c r="C16" s="9">
        <v>79</v>
      </c>
      <c r="D16" s="9">
        <v>37</v>
      </c>
      <c r="E16" s="52"/>
      <c r="F16" s="9">
        <v>13</v>
      </c>
      <c r="G16" s="9">
        <v>41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38</v>
      </c>
      <c r="B17" s="192">
        <v>24.9</v>
      </c>
      <c r="C17" s="50">
        <v>85</v>
      </c>
      <c r="D17" s="51">
        <v>35</v>
      </c>
      <c r="E17" s="52"/>
      <c r="F17" s="9">
        <v>14</v>
      </c>
      <c r="G17" s="9">
        <v>37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8</v>
      </c>
      <c r="B18" s="192">
        <v>19.100000000000001</v>
      </c>
      <c r="C18" s="50">
        <v>86</v>
      </c>
      <c r="D18" s="51">
        <v>32</v>
      </c>
      <c r="E18" s="9"/>
      <c r="F18" s="50">
        <v>15</v>
      </c>
      <c r="G18" s="50">
        <v>33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477</v>
      </c>
      <c r="E29" s="238"/>
      <c r="F29" s="237"/>
      <c r="G29" s="236">
        <f>SUM(G4:G28)</f>
        <v>1823</v>
      </c>
      <c r="H29" s="236">
        <f>SUM(H4:H28)</f>
        <v>6720000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5C9BA-F80E-CC4B-B23B-5A37E27C3B6E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133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236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206</v>
      </c>
      <c r="B4" s="192">
        <v>14.6</v>
      </c>
      <c r="C4" s="50">
        <v>42</v>
      </c>
      <c r="D4" s="9">
        <v>34</v>
      </c>
      <c r="E4" s="52">
        <v>4.12</v>
      </c>
      <c r="F4" s="50">
        <v>1</v>
      </c>
      <c r="G4" s="50">
        <v>500</v>
      </c>
      <c r="H4" s="50">
        <v>1890000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109</v>
      </c>
      <c r="B5" s="192">
        <v>22.3</v>
      </c>
      <c r="C5" s="51">
        <v>39</v>
      </c>
      <c r="D5" s="51">
        <v>34</v>
      </c>
      <c r="E5" s="9"/>
      <c r="F5" s="50">
        <v>2</v>
      </c>
      <c r="G5" s="50">
        <v>300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105</v>
      </c>
      <c r="B6" s="192">
        <v>10.5</v>
      </c>
      <c r="C6" s="50">
        <v>36</v>
      </c>
      <c r="D6" s="9">
        <v>28</v>
      </c>
      <c r="E6" s="9"/>
      <c r="F6" s="9">
        <v>3</v>
      </c>
      <c r="G6" s="9">
        <v>190</v>
      </c>
      <c r="H6" s="50">
        <v>770000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212</v>
      </c>
      <c r="B7" s="192">
        <v>13.6</v>
      </c>
      <c r="C7" s="50">
        <v>35</v>
      </c>
      <c r="D7" s="51">
        <v>34</v>
      </c>
      <c r="E7" s="52"/>
      <c r="F7" s="50" t="s">
        <v>199</v>
      </c>
      <c r="G7" s="50">
        <v>123</v>
      </c>
      <c r="H7" s="50">
        <v>595000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142</v>
      </c>
      <c r="B8" s="192">
        <v>14.5</v>
      </c>
      <c r="C8" s="50">
        <v>35</v>
      </c>
      <c r="D8" s="51">
        <v>33</v>
      </c>
      <c r="E8" s="52"/>
      <c r="F8" s="50" t="s">
        <v>199</v>
      </c>
      <c r="G8" s="50">
        <v>123</v>
      </c>
      <c r="H8" s="50">
        <v>595000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35</v>
      </c>
      <c r="B9" s="192">
        <v>19</v>
      </c>
      <c r="C9" s="51">
        <v>34</v>
      </c>
      <c r="D9" s="9">
        <v>38</v>
      </c>
      <c r="E9" s="52"/>
      <c r="F9" s="9" t="s">
        <v>200</v>
      </c>
      <c r="G9" s="9">
        <v>95</v>
      </c>
      <c r="H9" s="50">
        <v>455000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328</v>
      </c>
      <c r="B10" s="192">
        <v>16.600000000000001</v>
      </c>
      <c r="C10" s="50">
        <v>34</v>
      </c>
      <c r="D10" s="9">
        <v>35</v>
      </c>
      <c r="E10" s="52"/>
      <c r="F10" s="50" t="s">
        <v>200</v>
      </c>
      <c r="G10" s="50">
        <v>95</v>
      </c>
      <c r="H10" s="50">
        <v>455000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31</v>
      </c>
      <c r="B11" s="192">
        <v>17</v>
      </c>
      <c r="C11" s="50">
        <v>33</v>
      </c>
      <c r="D11" s="9">
        <v>36</v>
      </c>
      <c r="E11" s="52"/>
      <c r="F11" s="50" t="s">
        <v>210</v>
      </c>
      <c r="G11" s="50">
        <v>65</v>
      </c>
      <c r="H11" s="50">
        <v>163333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13</v>
      </c>
      <c r="B12" s="192">
        <v>21.4</v>
      </c>
      <c r="C12" s="9">
        <v>33</v>
      </c>
      <c r="D12" s="51">
        <v>37</v>
      </c>
      <c r="E12" s="9"/>
      <c r="F12" s="50" t="s">
        <v>210</v>
      </c>
      <c r="G12" s="50">
        <v>65</v>
      </c>
      <c r="H12" s="50">
        <v>163333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40</v>
      </c>
      <c r="B13" s="192">
        <v>11.8</v>
      </c>
      <c r="C13" s="9">
        <v>33</v>
      </c>
      <c r="D13" s="51">
        <v>36</v>
      </c>
      <c r="E13" s="9"/>
      <c r="F13" s="50" t="s">
        <v>210</v>
      </c>
      <c r="G13" s="50">
        <v>65</v>
      </c>
      <c r="H13" s="50">
        <v>163333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21</v>
      </c>
      <c r="B14" s="192">
        <v>14.8</v>
      </c>
      <c r="C14" s="51">
        <v>32</v>
      </c>
      <c r="D14" s="51">
        <v>38</v>
      </c>
      <c r="E14" s="52"/>
      <c r="F14" s="50">
        <v>11</v>
      </c>
      <c r="G14" s="50">
        <v>49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38</v>
      </c>
      <c r="B15" s="192">
        <v>24.5</v>
      </c>
      <c r="C15" s="51">
        <v>24</v>
      </c>
      <c r="D15" s="9">
        <v>39</v>
      </c>
      <c r="E15" s="52"/>
      <c r="F15" s="50">
        <v>12</v>
      </c>
      <c r="G15" s="50">
        <v>45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/>
      <c r="B16" s="192"/>
      <c r="C16" s="9"/>
      <c r="D16" s="9"/>
      <c r="E16" s="52"/>
      <c r="F16" s="9"/>
      <c r="G16" s="9"/>
      <c r="H16" s="50"/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/>
      <c r="B17" s="192"/>
      <c r="C17" s="50"/>
      <c r="D17" s="51"/>
      <c r="E17" s="52"/>
      <c r="F17" s="9"/>
      <c r="G17" s="9"/>
      <c r="H17" s="50"/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/>
      <c r="B18" s="192"/>
      <c r="C18" s="50"/>
      <c r="D18" s="51"/>
      <c r="E18" s="9"/>
      <c r="F18" s="50"/>
      <c r="G18" s="50"/>
      <c r="H18" s="50"/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422</v>
      </c>
      <c r="E29" s="238"/>
      <c r="F29" s="237"/>
      <c r="G29" s="236">
        <f>SUM(G4:G28)</f>
        <v>1715</v>
      </c>
      <c r="H29" s="236">
        <f>SUM(H4:H28)</f>
        <v>6509999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B0928-9479-5444-AF65-0BDBE3A0099B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127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229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11</v>
      </c>
      <c r="B4" s="192">
        <v>13</v>
      </c>
      <c r="C4" s="50">
        <v>67</v>
      </c>
      <c r="D4" s="9">
        <v>31</v>
      </c>
      <c r="E4" s="52"/>
      <c r="F4" s="50">
        <v>1</v>
      </c>
      <c r="G4" s="50">
        <v>600</v>
      </c>
      <c r="H4" s="50">
        <v>2100000</v>
      </c>
      <c r="I4" s="53"/>
      <c r="J4" s="218">
        <v>1</v>
      </c>
      <c r="K4" s="213">
        <v>0.25</v>
      </c>
      <c r="L4" s="214">
        <v>0.21</v>
      </c>
      <c r="M4" s="249">
        <v>600</v>
      </c>
      <c r="N4" s="220">
        <v>2100000</v>
      </c>
    </row>
    <row r="5" spans="1:18" s="6" customFormat="1" ht="18" customHeight="1">
      <c r="A5" s="157" t="s">
        <v>35</v>
      </c>
      <c r="B5" s="192">
        <v>19.5</v>
      </c>
      <c r="C5" s="51">
        <v>69</v>
      </c>
      <c r="D5" s="51">
        <v>28</v>
      </c>
      <c r="E5" s="9"/>
      <c r="F5" s="50">
        <v>2</v>
      </c>
      <c r="G5" s="50">
        <v>360</v>
      </c>
      <c r="H5" s="50">
        <v>1600000</v>
      </c>
      <c r="I5" s="53"/>
      <c r="J5" s="221">
        <v>2</v>
      </c>
      <c r="K5" s="213">
        <v>0.15</v>
      </c>
      <c r="L5" s="214">
        <v>0.16</v>
      </c>
      <c r="M5" s="249">
        <v>360</v>
      </c>
      <c r="N5" s="220">
        <v>1600000</v>
      </c>
    </row>
    <row r="6" spans="1:18" s="6" customFormat="1" ht="18" customHeight="1">
      <c r="A6" s="157" t="s">
        <v>40</v>
      </c>
      <c r="B6" s="192">
        <v>12.1</v>
      </c>
      <c r="C6" s="50">
        <v>70</v>
      </c>
      <c r="D6" s="9">
        <v>26</v>
      </c>
      <c r="E6" s="9"/>
      <c r="F6" s="9">
        <v>3</v>
      </c>
      <c r="G6" s="9">
        <v>228</v>
      </c>
      <c r="H6" s="50">
        <v>1100000</v>
      </c>
      <c r="I6" s="53"/>
      <c r="J6" s="218">
        <v>3</v>
      </c>
      <c r="K6" s="213">
        <v>9.5000000000000001E-2</v>
      </c>
      <c r="L6" s="214">
        <v>0.11</v>
      </c>
      <c r="M6" s="249">
        <v>228</v>
      </c>
      <c r="N6" s="220">
        <v>1100000</v>
      </c>
    </row>
    <row r="7" spans="1:18" s="6" customFormat="1" ht="18" customHeight="1">
      <c r="A7" s="157" t="s">
        <v>29</v>
      </c>
      <c r="B7" s="192">
        <v>24.1</v>
      </c>
      <c r="C7" s="50">
        <v>71</v>
      </c>
      <c r="D7" s="51">
        <v>36</v>
      </c>
      <c r="E7" s="52"/>
      <c r="F7" s="50" t="s">
        <v>199</v>
      </c>
      <c r="G7" s="50">
        <v>138</v>
      </c>
      <c r="H7" s="50">
        <v>800000</v>
      </c>
      <c r="I7" s="53"/>
      <c r="J7" s="221">
        <v>4</v>
      </c>
      <c r="K7" s="213">
        <v>6.7500000000000004E-2</v>
      </c>
      <c r="L7" s="214">
        <v>0.09</v>
      </c>
      <c r="M7" s="249">
        <v>162</v>
      </c>
      <c r="N7" s="220">
        <v>900000</v>
      </c>
      <c r="O7" s="54"/>
      <c r="P7" s="54"/>
      <c r="Q7" s="54"/>
      <c r="R7" s="55"/>
    </row>
    <row r="8" spans="1:18" s="6" customFormat="1" ht="18" customHeight="1">
      <c r="A8" s="157" t="s">
        <v>8</v>
      </c>
      <c r="B8" s="192">
        <v>19.5</v>
      </c>
      <c r="C8" s="50">
        <v>71</v>
      </c>
      <c r="D8" s="51">
        <v>30</v>
      </c>
      <c r="E8" s="52"/>
      <c r="F8" s="50" t="s">
        <v>199</v>
      </c>
      <c r="G8" s="50">
        <v>138</v>
      </c>
      <c r="H8" s="50">
        <v>800000</v>
      </c>
      <c r="I8" s="53"/>
      <c r="J8" s="218">
        <v>5</v>
      </c>
      <c r="K8" s="213">
        <v>5.5E-2</v>
      </c>
      <c r="L8" s="214">
        <v>0.08</v>
      </c>
      <c r="M8" s="249">
        <v>132</v>
      </c>
      <c r="N8" s="220">
        <v>800000</v>
      </c>
    </row>
    <row r="9" spans="1:18" s="6" customFormat="1" ht="18" customHeight="1">
      <c r="A9" s="157" t="s">
        <v>144</v>
      </c>
      <c r="B9" s="192">
        <v>12.4</v>
      </c>
      <c r="C9" s="51">
        <v>71</v>
      </c>
      <c r="D9" s="9">
        <v>31</v>
      </c>
      <c r="E9" s="52"/>
      <c r="F9" s="9" t="s">
        <v>199</v>
      </c>
      <c r="G9" s="9">
        <v>138</v>
      </c>
      <c r="H9" s="50">
        <v>800000</v>
      </c>
      <c r="I9" s="53"/>
      <c r="J9" s="221">
        <v>6</v>
      </c>
      <c r="K9" s="213">
        <v>0.05</v>
      </c>
      <c r="L9" s="214">
        <v>7.0000000000000007E-2</v>
      </c>
      <c r="M9" s="249">
        <v>120</v>
      </c>
      <c r="N9" s="220">
        <v>700000.00000000012</v>
      </c>
    </row>
    <row r="10" spans="1:18" s="6" customFormat="1" ht="18" customHeight="1">
      <c r="A10" s="157" t="s">
        <v>38</v>
      </c>
      <c r="B10" s="192">
        <v>24.8</v>
      </c>
      <c r="C10" s="50">
        <v>73</v>
      </c>
      <c r="D10" s="9">
        <v>36</v>
      </c>
      <c r="E10" s="52"/>
      <c r="F10" s="50">
        <v>7</v>
      </c>
      <c r="G10" s="50">
        <v>108</v>
      </c>
      <c r="H10" s="50">
        <v>600000</v>
      </c>
      <c r="I10" s="53"/>
      <c r="J10" s="218">
        <v>7</v>
      </c>
      <c r="K10" s="213">
        <v>4.4999999999999998E-2</v>
      </c>
      <c r="L10" s="214">
        <v>0.06</v>
      </c>
      <c r="M10" s="249">
        <v>108</v>
      </c>
      <c r="N10" s="220">
        <v>600000</v>
      </c>
    </row>
    <row r="11" spans="1:18" s="6" customFormat="1" ht="18" customHeight="1">
      <c r="A11" s="157" t="s">
        <v>31</v>
      </c>
      <c r="B11" s="192">
        <v>16.899999999999999</v>
      </c>
      <c r="C11" s="50">
        <v>74</v>
      </c>
      <c r="D11" s="9">
        <v>30</v>
      </c>
      <c r="E11" s="52"/>
      <c r="F11" s="50" t="s">
        <v>210</v>
      </c>
      <c r="G11" s="50">
        <v>84</v>
      </c>
      <c r="H11" s="50">
        <v>300000</v>
      </c>
      <c r="I11" s="53"/>
      <c r="J11" s="221">
        <v>8</v>
      </c>
      <c r="K11" s="213">
        <v>0.04</v>
      </c>
      <c r="L11" s="214">
        <v>0.05</v>
      </c>
      <c r="M11" s="249">
        <v>96</v>
      </c>
      <c r="N11" s="220">
        <v>500000</v>
      </c>
    </row>
    <row r="12" spans="1:18" s="6" customFormat="1" ht="18" customHeight="1">
      <c r="A12" s="157" t="s">
        <v>42</v>
      </c>
      <c r="B12" s="192">
        <v>14.4</v>
      </c>
      <c r="C12" s="9">
        <v>74</v>
      </c>
      <c r="D12" s="51">
        <v>32</v>
      </c>
      <c r="E12" s="9"/>
      <c r="F12" s="50" t="s">
        <v>210</v>
      </c>
      <c r="G12" s="50">
        <v>84</v>
      </c>
      <c r="H12" s="50">
        <v>300000</v>
      </c>
      <c r="I12" s="53"/>
      <c r="J12" s="218">
        <v>9</v>
      </c>
      <c r="K12" s="213">
        <v>0.03</v>
      </c>
      <c r="L12" s="214">
        <v>0.01</v>
      </c>
      <c r="M12" s="249">
        <v>72</v>
      </c>
      <c r="N12" s="220">
        <v>100000</v>
      </c>
    </row>
    <row r="13" spans="1:18" s="6" customFormat="1" ht="18" customHeight="1">
      <c r="A13" s="157" t="s">
        <v>328</v>
      </c>
      <c r="B13" s="192">
        <v>16.600000000000001</v>
      </c>
      <c r="C13" s="9">
        <v>75</v>
      </c>
      <c r="D13" s="51">
        <v>32</v>
      </c>
      <c r="E13" s="9"/>
      <c r="F13" s="50">
        <v>10</v>
      </c>
      <c r="G13" s="50">
        <v>65</v>
      </c>
      <c r="H13" s="50">
        <v>100000</v>
      </c>
      <c r="I13" s="53"/>
      <c r="J13" s="221">
        <v>10</v>
      </c>
      <c r="K13" s="213">
        <v>2.7E-2</v>
      </c>
      <c r="L13" s="214">
        <v>0.01</v>
      </c>
      <c r="M13" s="249">
        <v>64.8</v>
      </c>
      <c r="N13" s="220">
        <v>100000</v>
      </c>
    </row>
    <row r="14" spans="1:18" s="6" customFormat="1" ht="18" customHeight="1">
      <c r="A14" s="157" t="s">
        <v>13</v>
      </c>
      <c r="B14" s="192">
        <v>21.4</v>
      </c>
      <c r="C14" s="51">
        <v>76</v>
      </c>
      <c r="D14" s="51">
        <v>32</v>
      </c>
      <c r="E14" s="52">
        <v>1.94</v>
      </c>
      <c r="F14" s="50" t="s">
        <v>291</v>
      </c>
      <c r="G14" s="50">
        <v>56</v>
      </c>
      <c r="H14" s="50">
        <v>700000</v>
      </c>
      <c r="I14" s="53"/>
      <c r="J14" s="218">
        <v>11</v>
      </c>
      <c r="K14" s="213">
        <v>2.4500000000000001E-2</v>
      </c>
      <c r="L14" s="214">
        <v>0.01</v>
      </c>
      <c r="M14" s="249">
        <v>58.800000000000004</v>
      </c>
      <c r="N14" s="220">
        <v>100000</v>
      </c>
    </row>
    <row r="15" spans="1:18" s="6" customFormat="1" ht="18" customHeight="1">
      <c r="A15" s="157" t="s">
        <v>6</v>
      </c>
      <c r="B15" s="192">
        <v>26.4</v>
      </c>
      <c r="C15" s="51">
        <v>76</v>
      </c>
      <c r="D15" s="9">
        <v>32</v>
      </c>
      <c r="E15" s="52"/>
      <c r="F15" s="50" t="s">
        <v>291</v>
      </c>
      <c r="G15" s="50">
        <v>56</v>
      </c>
      <c r="H15" s="50">
        <v>100000</v>
      </c>
      <c r="I15" s="53"/>
      <c r="J15" s="221">
        <v>12</v>
      </c>
      <c r="K15" s="213">
        <v>2.2499999999999999E-2</v>
      </c>
      <c r="L15" s="214">
        <v>0.01</v>
      </c>
      <c r="M15" s="249">
        <v>54</v>
      </c>
      <c r="N15" s="220">
        <v>100000</v>
      </c>
    </row>
    <row r="16" spans="1:18" s="6" customFormat="1" ht="18" customHeight="1">
      <c r="A16" s="157" t="s">
        <v>27</v>
      </c>
      <c r="B16" s="192">
        <v>17.5</v>
      </c>
      <c r="C16" s="9">
        <v>78</v>
      </c>
      <c r="D16" s="9">
        <v>34</v>
      </c>
      <c r="E16" s="52"/>
      <c r="F16" s="9" t="s">
        <v>302</v>
      </c>
      <c r="G16" s="9">
        <v>47</v>
      </c>
      <c r="H16" s="50">
        <v>100000</v>
      </c>
      <c r="I16" s="53"/>
      <c r="J16" s="218">
        <v>13</v>
      </c>
      <c r="K16" s="213">
        <v>2.0500000000000001E-2</v>
      </c>
      <c r="L16" s="214">
        <v>0.01</v>
      </c>
      <c r="M16" s="249">
        <v>49.2</v>
      </c>
      <c r="N16" s="220">
        <v>100000</v>
      </c>
    </row>
    <row r="17" spans="1:18" s="6" customFormat="1" ht="18" customHeight="1">
      <c r="A17" s="157" t="s">
        <v>142</v>
      </c>
      <c r="B17" s="192">
        <v>14.5</v>
      </c>
      <c r="C17" s="50">
        <v>78</v>
      </c>
      <c r="D17" s="51">
        <v>31</v>
      </c>
      <c r="E17" s="52"/>
      <c r="F17" s="9" t="s">
        <v>302</v>
      </c>
      <c r="G17" s="9">
        <v>47</v>
      </c>
      <c r="H17" s="50">
        <v>100000</v>
      </c>
      <c r="I17" s="53"/>
      <c r="J17" s="221">
        <v>14</v>
      </c>
      <c r="K17" s="213">
        <v>1.8499999999999999E-2</v>
      </c>
      <c r="L17" s="214">
        <v>0.01</v>
      </c>
      <c r="M17" s="249">
        <v>44.4</v>
      </c>
      <c r="N17" s="220">
        <v>100000</v>
      </c>
      <c r="O17" s="54"/>
      <c r="P17" s="54"/>
      <c r="Q17" s="54"/>
      <c r="R17" s="55"/>
    </row>
    <row r="18" spans="1:18" s="6" customFormat="1" ht="18" customHeight="1">
      <c r="A18" s="157" t="s">
        <v>105</v>
      </c>
      <c r="B18" s="192">
        <v>9.5</v>
      </c>
      <c r="C18" s="50">
        <v>80</v>
      </c>
      <c r="D18" s="51">
        <v>34</v>
      </c>
      <c r="E18" s="9"/>
      <c r="F18" s="50">
        <v>15</v>
      </c>
      <c r="G18" s="50">
        <v>40</v>
      </c>
      <c r="H18" s="50">
        <v>100000</v>
      </c>
      <c r="I18" s="53"/>
      <c r="J18" s="218">
        <v>15</v>
      </c>
      <c r="K18" s="213">
        <v>1.6500000000000001E-2</v>
      </c>
      <c r="L18" s="214">
        <v>0.01</v>
      </c>
      <c r="M18" s="249">
        <v>39.6</v>
      </c>
      <c r="N18" s="220">
        <v>100000</v>
      </c>
    </row>
    <row r="19" spans="1:18" s="6" customFormat="1" ht="18" customHeight="1">
      <c r="A19" s="157" t="s">
        <v>21</v>
      </c>
      <c r="B19" s="192">
        <v>14.8</v>
      </c>
      <c r="C19" s="51">
        <v>81</v>
      </c>
      <c r="D19" s="9">
        <v>33</v>
      </c>
      <c r="E19" s="9"/>
      <c r="F19" s="50" t="s">
        <v>311</v>
      </c>
      <c r="G19" s="50">
        <v>33</v>
      </c>
      <c r="H19" s="50">
        <v>100000</v>
      </c>
      <c r="I19" s="53"/>
      <c r="J19" s="221">
        <v>16</v>
      </c>
      <c r="K19" s="213">
        <v>1.4500000000000001E-2</v>
      </c>
      <c r="L19" s="214">
        <v>0.01</v>
      </c>
      <c r="M19" s="249">
        <v>34.800000000000004</v>
      </c>
      <c r="N19" s="220">
        <v>100000</v>
      </c>
    </row>
    <row r="20" spans="1:18" s="48" customFormat="1" ht="18" customHeight="1">
      <c r="A20" s="157" t="s">
        <v>138</v>
      </c>
      <c r="B20" s="192">
        <v>14.3</v>
      </c>
      <c r="C20" s="50">
        <v>81</v>
      </c>
      <c r="D20" s="9">
        <v>34</v>
      </c>
      <c r="E20" s="52"/>
      <c r="F20" s="9" t="s">
        <v>311</v>
      </c>
      <c r="G20" s="9">
        <v>33</v>
      </c>
      <c r="H20" s="50">
        <v>100000</v>
      </c>
      <c r="I20" s="53"/>
      <c r="J20" s="218">
        <v>17</v>
      </c>
      <c r="K20" s="213">
        <v>1.2999999999999999E-2</v>
      </c>
      <c r="L20" s="214">
        <v>0.01</v>
      </c>
      <c r="M20" s="249">
        <v>31.2</v>
      </c>
      <c r="N20" s="220">
        <v>100000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49">
        <v>27.599999999999998</v>
      </c>
      <c r="N21" s="220">
        <v>100000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49">
        <v>24</v>
      </c>
      <c r="N22" s="220">
        <v>100000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49">
        <v>21.599999999999998</v>
      </c>
      <c r="N23" s="220">
        <v>100000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49">
        <v>19.2</v>
      </c>
      <c r="N24" s="220">
        <v>100000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16.8</v>
      </c>
      <c r="N25" s="220">
        <v>100000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14.4</v>
      </c>
      <c r="N26" s="220">
        <v>100000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49">
        <v>12</v>
      </c>
      <c r="N27" s="220">
        <v>100000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9.6</v>
      </c>
      <c r="N28" s="220">
        <v>100000</v>
      </c>
    </row>
    <row r="29" spans="1:18" ht="18" customHeight="1" thickBot="1">
      <c r="A29" s="1"/>
      <c r="B29" s="3"/>
      <c r="C29" s="57"/>
      <c r="D29" s="237">
        <f>SUM(D4:D28)</f>
        <v>542</v>
      </c>
      <c r="E29" s="238"/>
      <c r="F29" s="237"/>
      <c r="G29" s="236">
        <f>SUM(G4:G28)</f>
        <v>2255</v>
      </c>
      <c r="H29" s="236">
        <f>SUM(H4:H28)</f>
        <v>9800000</v>
      </c>
      <c r="J29" s="223" t="s">
        <v>71</v>
      </c>
      <c r="K29" s="215"/>
      <c r="L29" s="224"/>
      <c r="M29" s="225">
        <f>SUM(M4:M28)</f>
        <v>2399.9999999999995</v>
      </c>
      <c r="N29" s="226">
        <f>SUM(N4:N28)</f>
        <v>10000000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600000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2784-D2EA-5E42-8766-C768F737B1A4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167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160</v>
      </c>
      <c r="B4" s="192">
        <v>22.8</v>
      </c>
      <c r="C4" s="50">
        <v>38</v>
      </c>
      <c r="D4" s="9">
        <v>36</v>
      </c>
      <c r="E4" s="52"/>
      <c r="F4" s="50">
        <v>1</v>
      </c>
      <c r="G4" s="50">
        <v>550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49">
        <v>550</v>
      </c>
      <c r="N4" s="220">
        <v>1470000</v>
      </c>
    </row>
    <row r="5" spans="1:18" s="6" customFormat="1" ht="18" customHeight="1">
      <c r="A5" s="157" t="s">
        <v>11</v>
      </c>
      <c r="B5" s="192">
        <v>13.3</v>
      </c>
      <c r="C5" s="51">
        <v>36</v>
      </c>
      <c r="D5" s="51">
        <v>30</v>
      </c>
      <c r="E5" s="9"/>
      <c r="F5" s="50">
        <v>2</v>
      </c>
      <c r="G5" s="50">
        <v>330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49">
        <v>330</v>
      </c>
      <c r="N5" s="220">
        <v>1120000</v>
      </c>
    </row>
    <row r="6" spans="1:18" s="6" customFormat="1" ht="18" customHeight="1">
      <c r="A6" s="157" t="s">
        <v>15</v>
      </c>
      <c r="B6" s="192">
        <v>16.399999999999999</v>
      </c>
      <c r="C6" s="50">
        <v>35</v>
      </c>
      <c r="D6" s="9">
        <v>28</v>
      </c>
      <c r="E6" s="9"/>
      <c r="F6" s="9" t="s">
        <v>300</v>
      </c>
      <c r="G6" s="9">
        <v>179</v>
      </c>
      <c r="H6" s="50">
        <v>700000</v>
      </c>
      <c r="I6" s="53"/>
      <c r="J6" s="218">
        <v>3</v>
      </c>
      <c r="K6" s="213">
        <v>9.5000000000000001E-2</v>
      </c>
      <c r="L6" s="214">
        <v>0.11</v>
      </c>
      <c r="M6" s="249">
        <v>209</v>
      </c>
      <c r="N6" s="220">
        <v>770000</v>
      </c>
    </row>
    <row r="7" spans="1:18" s="6" customFormat="1" ht="18" customHeight="1">
      <c r="A7" s="157" t="s">
        <v>8</v>
      </c>
      <c r="B7" s="192">
        <v>19.7</v>
      </c>
      <c r="C7" s="50">
        <v>35</v>
      </c>
      <c r="D7" s="51">
        <v>35</v>
      </c>
      <c r="E7" s="52"/>
      <c r="F7" s="50" t="s">
        <v>300</v>
      </c>
      <c r="G7" s="50">
        <v>179</v>
      </c>
      <c r="H7" s="50">
        <v>700000</v>
      </c>
      <c r="I7" s="53"/>
      <c r="J7" s="221">
        <v>4</v>
      </c>
      <c r="K7" s="213">
        <v>6.7500000000000004E-2</v>
      </c>
      <c r="L7" s="214">
        <v>0.09</v>
      </c>
      <c r="M7" s="249">
        <v>148.5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40</v>
      </c>
      <c r="B8" s="192">
        <v>11.6</v>
      </c>
      <c r="C8" s="50">
        <v>34</v>
      </c>
      <c r="D8" s="51">
        <v>33</v>
      </c>
      <c r="E8" s="52"/>
      <c r="F8" s="50" t="s">
        <v>290</v>
      </c>
      <c r="G8" s="50">
        <v>116</v>
      </c>
      <c r="H8" s="50">
        <v>525000</v>
      </c>
      <c r="I8" s="53"/>
      <c r="J8" s="218">
        <v>5</v>
      </c>
      <c r="K8" s="213">
        <v>5.5E-2</v>
      </c>
      <c r="L8" s="214">
        <v>0.08</v>
      </c>
      <c r="M8" s="249">
        <v>121</v>
      </c>
      <c r="N8" s="220">
        <v>560000</v>
      </c>
    </row>
    <row r="9" spans="1:18" s="6" customFormat="1" ht="18" customHeight="1">
      <c r="A9" s="157" t="s">
        <v>38</v>
      </c>
      <c r="B9" s="192">
        <v>25.1</v>
      </c>
      <c r="C9" s="51">
        <v>34</v>
      </c>
      <c r="D9" s="9">
        <v>38</v>
      </c>
      <c r="E9" s="52"/>
      <c r="F9" s="9" t="s">
        <v>290</v>
      </c>
      <c r="G9" s="9">
        <v>116</v>
      </c>
      <c r="H9" s="50">
        <v>525000</v>
      </c>
      <c r="I9" s="53"/>
      <c r="J9" s="221">
        <v>6</v>
      </c>
      <c r="K9" s="213">
        <v>0.05</v>
      </c>
      <c r="L9" s="214">
        <v>7.0000000000000007E-2</v>
      </c>
      <c r="M9" s="249">
        <v>110</v>
      </c>
      <c r="N9" s="220">
        <v>490000.00000000006</v>
      </c>
    </row>
    <row r="10" spans="1:18" s="6" customFormat="1" ht="18" customHeight="1">
      <c r="A10" s="157" t="s">
        <v>105</v>
      </c>
      <c r="B10" s="192">
        <v>8.8000000000000007</v>
      </c>
      <c r="C10" s="50">
        <v>33</v>
      </c>
      <c r="D10" s="9">
        <v>32</v>
      </c>
      <c r="E10" s="52" t="s">
        <v>327</v>
      </c>
      <c r="F10" s="50">
        <v>7</v>
      </c>
      <c r="G10" s="50">
        <v>99</v>
      </c>
      <c r="H10" s="50">
        <v>620000</v>
      </c>
      <c r="I10" s="53"/>
      <c r="J10" s="218">
        <v>7</v>
      </c>
      <c r="K10" s="213">
        <v>4.4999999999999998E-2</v>
      </c>
      <c r="L10" s="214">
        <v>0.06</v>
      </c>
      <c r="M10" s="249">
        <v>99</v>
      </c>
      <c r="N10" s="220">
        <v>420000</v>
      </c>
    </row>
    <row r="11" spans="1:18" s="6" customFormat="1" ht="18" customHeight="1">
      <c r="A11" s="157" t="s">
        <v>42</v>
      </c>
      <c r="B11" s="192">
        <v>14.4</v>
      </c>
      <c r="C11" s="50">
        <v>31</v>
      </c>
      <c r="D11" s="9">
        <v>34</v>
      </c>
      <c r="E11" s="52"/>
      <c r="F11" s="50">
        <v>8</v>
      </c>
      <c r="G11" s="50">
        <v>88</v>
      </c>
      <c r="H11" s="50">
        <v>350000</v>
      </c>
      <c r="I11" s="53"/>
      <c r="J11" s="221">
        <v>8</v>
      </c>
      <c r="K11" s="213">
        <v>0.04</v>
      </c>
      <c r="L11" s="214">
        <v>0.05</v>
      </c>
      <c r="M11" s="249">
        <v>88</v>
      </c>
      <c r="N11" s="220">
        <v>350000</v>
      </c>
    </row>
    <row r="12" spans="1:18" s="6" customFormat="1" ht="18" customHeight="1">
      <c r="A12" s="157" t="s">
        <v>144</v>
      </c>
      <c r="B12" s="192">
        <v>11.7</v>
      </c>
      <c r="C12" s="9">
        <v>29</v>
      </c>
      <c r="D12" s="51">
        <v>33</v>
      </c>
      <c r="E12" s="9"/>
      <c r="F12" s="50" t="s">
        <v>201</v>
      </c>
      <c r="G12" s="50">
        <v>63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49">
        <v>66</v>
      </c>
      <c r="N12" s="220">
        <v>70000</v>
      </c>
    </row>
    <row r="13" spans="1:18" s="6" customFormat="1" ht="18" customHeight="1">
      <c r="A13" s="157" t="s">
        <v>35</v>
      </c>
      <c r="B13" s="192">
        <v>18.600000000000001</v>
      </c>
      <c r="C13" s="9">
        <v>29</v>
      </c>
      <c r="D13" s="51">
        <v>39</v>
      </c>
      <c r="E13" s="9"/>
      <c r="F13" s="50" t="s">
        <v>201</v>
      </c>
      <c r="G13" s="50">
        <v>63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49">
        <v>59.4</v>
      </c>
      <c r="N13" s="220">
        <v>70000</v>
      </c>
    </row>
    <row r="14" spans="1:18" s="6" customFormat="1" ht="18" customHeight="1">
      <c r="A14" s="157" t="s">
        <v>31</v>
      </c>
      <c r="B14" s="192">
        <v>16.899999999999999</v>
      </c>
      <c r="C14" s="51">
        <v>28</v>
      </c>
      <c r="D14" s="51">
        <v>38</v>
      </c>
      <c r="E14" s="52">
        <v>2.6</v>
      </c>
      <c r="F14" s="50">
        <v>11</v>
      </c>
      <c r="G14" s="50">
        <v>54</v>
      </c>
      <c r="H14" s="50">
        <v>170000</v>
      </c>
      <c r="I14" s="53"/>
      <c r="J14" s="218">
        <v>11</v>
      </c>
      <c r="K14" s="213">
        <v>2.4500000000000001E-2</v>
      </c>
      <c r="L14" s="214">
        <v>0.01</v>
      </c>
      <c r="M14" s="249">
        <v>53.9</v>
      </c>
      <c r="N14" s="220">
        <v>70000</v>
      </c>
    </row>
    <row r="15" spans="1:18" s="6" customFormat="1" ht="18" customHeight="1">
      <c r="A15" s="157" t="s">
        <v>205</v>
      </c>
      <c r="B15" s="192">
        <v>24.4</v>
      </c>
      <c r="C15" s="51">
        <v>26</v>
      </c>
      <c r="D15" s="9">
        <v>39</v>
      </c>
      <c r="E15" s="52"/>
      <c r="F15" s="50">
        <v>12</v>
      </c>
      <c r="G15" s="50">
        <v>50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49">
        <v>49.5</v>
      </c>
      <c r="N15" s="220">
        <v>70000</v>
      </c>
    </row>
    <row r="16" spans="1:18" s="6" customFormat="1" ht="18" customHeight="1">
      <c r="A16" s="157" t="s">
        <v>142</v>
      </c>
      <c r="B16" s="192">
        <v>14.9</v>
      </c>
      <c r="C16" s="9">
        <v>25</v>
      </c>
      <c r="D16" s="9">
        <v>37</v>
      </c>
      <c r="E16" s="52"/>
      <c r="F16" s="9">
        <v>13</v>
      </c>
      <c r="G16" s="9">
        <v>45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49">
        <v>45.1</v>
      </c>
      <c r="N16" s="220">
        <v>70000</v>
      </c>
    </row>
    <row r="17" spans="1:18" s="6" customFormat="1" ht="18" customHeight="1">
      <c r="A17" s="157" t="s">
        <v>206</v>
      </c>
      <c r="B17" s="192">
        <v>14.5</v>
      </c>
      <c r="C17" s="50">
        <v>22</v>
      </c>
      <c r="D17" s="51">
        <v>40</v>
      </c>
      <c r="E17" s="52">
        <v>1.75</v>
      </c>
      <c r="F17" s="9">
        <v>14</v>
      </c>
      <c r="G17" s="9">
        <v>41</v>
      </c>
      <c r="H17" s="50">
        <v>490000</v>
      </c>
      <c r="I17" s="53"/>
      <c r="J17" s="221">
        <v>14</v>
      </c>
      <c r="K17" s="213">
        <v>1.8499999999999999E-2</v>
      </c>
      <c r="L17" s="214">
        <v>0.01</v>
      </c>
      <c r="M17" s="249">
        <v>40.699999999999996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19</v>
      </c>
      <c r="B18" s="192">
        <v>30.8</v>
      </c>
      <c r="C18" s="50">
        <v>21</v>
      </c>
      <c r="D18" s="51">
        <v>44</v>
      </c>
      <c r="E18" s="9"/>
      <c r="F18" s="50">
        <v>15</v>
      </c>
      <c r="G18" s="50">
        <v>36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49">
        <v>36.300000000000004</v>
      </c>
      <c r="N18" s="220">
        <v>70000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49">
        <v>31.900000000000002</v>
      </c>
      <c r="N19" s="220">
        <v>70000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49">
        <v>28.599999999999998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49">
        <v>25.3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49">
        <v>22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49">
        <v>19.799999999999997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49">
        <v>17.600000000000001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15.4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13.200000000000001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49">
        <v>11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8.8000000000000007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536</v>
      </c>
      <c r="E29" s="238"/>
      <c r="F29" s="237"/>
      <c r="G29" s="236">
        <f>SUM(G4:G28)</f>
        <v>2009</v>
      </c>
      <c r="H29" s="236">
        <f>SUM(H4:H28)</f>
        <v>7020000</v>
      </c>
      <c r="J29" s="223" t="s">
        <v>71</v>
      </c>
      <c r="K29" s="215"/>
      <c r="L29" s="224"/>
      <c r="M29" s="225">
        <f>SUM(M4:M28)</f>
        <v>2200.0000000000005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FFFF00"/>
  </sheetPr>
  <dimension ref="A1:AM60"/>
  <sheetViews>
    <sheetView workbookViewId="0"/>
  </sheetViews>
  <sheetFormatPr baseColWidth="10" defaultColWidth="9.1640625" defaultRowHeight="16"/>
  <cols>
    <col min="1" max="1" width="2.33203125" style="10" customWidth="1"/>
    <col min="2" max="2" width="25.5" style="10" customWidth="1"/>
    <col min="3" max="3" width="15.5" style="11" customWidth="1"/>
    <col min="4" max="20" width="10.33203125" style="11" hidden="1" customWidth="1"/>
    <col min="21" max="22" width="10.33203125" style="11" customWidth="1"/>
    <col min="23" max="27" width="10.33203125" style="12" customWidth="1"/>
    <col min="28" max="31" width="9.6640625" style="12" customWidth="1"/>
    <col min="32" max="32" width="9.5" style="12" customWidth="1"/>
    <col min="33" max="33" width="9.6640625" style="12" customWidth="1"/>
    <col min="34" max="36" width="9.5" style="12" customWidth="1"/>
    <col min="37" max="37" width="9.5" style="10" customWidth="1"/>
    <col min="38" max="38" width="9.83203125" style="10" customWidth="1"/>
    <col min="39" max="39" width="15.83203125" style="10" customWidth="1"/>
    <col min="40" max="16384" width="9.1640625" style="10"/>
  </cols>
  <sheetData>
    <row r="1" spans="1:39" ht="24.75" customHeight="1">
      <c r="C1" s="13" t="s">
        <v>44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X1" s="14"/>
      <c r="Y1" s="14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9" s="15" customFormat="1" ht="57" customHeight="1">
      <c r="B2" s="16"/>
      <c r="C2" s="195" t="s">
        <v>45</v>
      </c>
      <c r="D2" s="197">
        <v>44843</v>
      </c>
      <c r="E2" s="197">
        <v>44841</v>
      </c>
      <c r="F2" s="197">
        <v>44834</v>
      </c>
      <c r="G2" s="197">
        <v>44827</v>
      </c>
      <c r="H2" s="197">
        <v>44820</v>
      </c>
      <c r="I2" s="197">
        <v>44813</v>
      </c>
      <c r="J2" s="197">
        <v>44809</v>
      </c>
      <c r="K2" s="197">
        <v>44808</v>
      </c>
      <c r="L2" s="197">
        <v>44806</v>
      </c>
      <c r="M2" s="197">
        <v>44799</v>
      </c>
      <c r="N2" s="197">
        <v>44792</v>
      </c>
      <c r="O2" s="197">
        <v>44785</v>
      </c>
      <c r="P2" s="197">
        <v>44778</v>
      </c>
      <c r="Q2" s="197">
        <v>44771</v>
      </c>
      <c r="R2" s="197">
        <v>44764</v>
      </c>
      <c r="S2" s="197">
        <v>44757</v>
      </c>
      <c r="T2" s="197">
        <v>44750</v>
      </c>
      <c r="U2" s="197">
        <v>44743</v>
      </c>
      <c r="V2" s="197">
        <v>44736</v>
      </c>
      <c r="W2" s="196">
        <v>44729</v>
      </c>
      <c r="X2" s="88">
        <v>44724</v>
      </c>
      <c r="Y2" s="88">
        <v>44724</v>
      </c>
      <c r="Z2" s="88">
        <v>44722</v>
      </c>
      <c r="AA2" s="88">
        <v>44715</v>
      </c>
      <c r="AB2" s="88">
        <v>44708</v>
      </c>
      <c r="AC2" s="88">
        <v>44701</v>
      </c>
      <c r="AD2" s="88">
        <v>44694</v>
      </c>
      <c r="AE2" s="88">
        <v>44687</v>
      </c>
      <c r="AF2" s="88">
        <v>44680</v>
      </c>
      <c r="AG2" s="88">
        <v>44673</v>
      </c>
      <c r="AH2" s="88">
        <v>44666</v>
      </c>
      <c r="AI2" s="88">
        <v>44659</v>
      </c>
      <c r="AJ2" s="88">
        <v>44652</v>
      </c>
      <c r="AK2" s="88">
        <v>44648</v>
      </c>
      <c r="AL2" s="18" t="s">
        <v>46</v>
      </c>
    </row>
    <row r="3" spans="1:39">
      <c r="A3" s="19"/>
      <c r="B3" s="77" t="s">
        <v>202</v>
      </c>
      <c r="C3" s="74">
        <f t="shared" ref="C3:C28" si="0">SUM(D3:AK3)</f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6">
        <f t="shared" ref="AL3:AL28" si="1">COUNTIF(D3:AK3,"&gt;0")</f>
        <v>0</v>
      </c>
    </row>
    <row r="4" spans="1:39">
      <c r="A4" s="19"/>
      <c r="B4" s="77" t="s">
        <v>7</v>
      </c>
      <c r="C4" s="74">
        <f t="shared" si="0"/>
        <v>0</v>
      </c>
      <c r="D4" s="212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6">
        <f t="shared" si="1"/>
        <v>0</v>
      </c>
    </row>
    <row r="5" spans="1:39">
      <c r="B5" s="77" t="s">
        <v>9</v>
      </c>
      <c r="C5" s="74">
        <f t="shared" si="0"/>
        <v>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6">
        <f t="shared" si="1"/>
        <v>0</v>
      </c>
    </row>
    <row r="6" spans="1:39" s="19" customFormat="1">
      <c r="A6" s="10"/>
      <c r="B6" s="77" t="s">
        <v>12</v>
      </c>
      <c r="C6" s="74">
        <f t="shared" si="0"/>
        <v>0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>
        <f t="shared" si="1"/>
        <v>0</v>
      </c>
    </row>
    <row r="7" spans="1:39" s="19" customFormat="1">
      <c r="B7" s="77" t="s">
        <v>14</v>
      </c>
      <c r="C7" s="74">
        <f t="shared" si="0"/>
        <v>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6">
        <f t="shared" si="1"/>
        <v>0</v>
      </c>
    </row>
    <row r="8" spans="1:39">
      <c r="B8" s="77" t="s">
        <v>16</v>
      </c>
      <c r="C8" s="74">
        <f t="shared" si="0"/>
        <v>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6">
        <f t="shared" si="1"/>
        <v>0</v>
      </c>
      <c r="AM8" s="159"/>
    </row>
    <row r="9" spans="1:39">
      <c r="B9" s="77" t="s">
        <v>17</v>
      </c>
      <c r="C9" s="74">
        <f t="shared" si="0"/>
        <v>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6">
        <f t="shared" si="1"/>
        <v>0</v>
      </c>
    </row>
    <row r="10" spans="1:39">
      <c r="B10" s="77" t="s">
        <v>143</v>
      </c>
      <c r="C10" s="74">
        <f t="shared" si="0"/>
        <v>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6">
        <f t="shared" si="1"/>
        <v>0</v>
      </c>
    </row>
    <row r="11" spans="1:39">
      <c r="B11" s="77" t="s">
        <v>20</v>
      </c>
      <c r="C11" s="74">
        <f t="shared" si="0"/>
        <v>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126"/>
      <c r="AJ11" s="160"/>
      <c r="AK11" s="75"/>
      <c r="AL11" s="76">
        <f t="shared" si="1"/>
        <v>0</v>
      </c>
    </row>
    <row r="12" spans="1:39">
      <c r="B12" s="77" t="s">
        <v>22</v>
      </c>
      <c r="C12" s="74">
        <f t="shared" si="0"/>
        <v>0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6">
        <f t="shared" si="1"/>
        <v>0</v>
      </c>
    </row>
    <row r="13" spans="1:39" s="19" customFormat="1">
      <c r="A13" s="10"/>
      <c r="B13" s="77" t="s">
        <v>24</v>
      </c>
      <c r="C13" s="74">
        <f t="shared" si="0"/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>
        <f t="shared" si="1"/>
        <v>0</v>
      </c>
    </row>
    <row r="14" spans="1:39">
      <c r="B14" s="77" t="s">
        <v>26</v>
      </c>
      <c r="C14" s="74">
        <f t="shared" si="0"/>
        <v>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6">
        <f t="shared" si="1"/>
        <v>0</v>
      </c>
    </row>
    <row r="15" spans="1:39" s="19" customFormat="1">
      <c r="A15" s="10"/>
      <c r="B15" s="77" t="s">
        <v>28</v>
      </c>
      <c r="C15" s="74">
        <f t="shared" si="0"/>
        <v>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>
        <f t="shared" si="1"/>
        <v>0</v>
      </c>
    </row>
    <row r="16" spans="1:39">
      <c r="B16" s="77" t="s">
        <v>30</v>
      </c>
      <c r="C16" s="74">
        <f t="shared" si="0"/>
        <v>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>
        <f t="shared" si="1"/>
        <v>0</v>
      </c>
    </row>
    <row r="17" spans="1:38">
      <c r="B17" s="77" t="s">
        <v>32</v>
      </c>
      <c r="C17" s="74">
        <f t="shared" si="0"/>
        <v>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>
        <f t="shared" si="1"/>
        <v>0</v>
      </c>
    </row>
    <row r="18" spans="1:38">
      <c r="B18" s="77" t="s">
        <v>145</v>
      </c>
      <c r="C18" s="74">
        <f t="shared" si="0"/>
        <v>0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126"/>
      <c r="AJ18" s="126"/>
      <c r="AK18" s="75"/>
      <c r="AL18" s="76">
        <f t="shared" si="1"/>
        <v>0</v>
      </c>
    </row>
    <row r="19" spans="1:38">
      <c r="B19" s="77" t="s">
        <v>119</v>
      </c>
      <c r="C19" s="74">
        <f t="shared" si="0"/>
        <v>0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126"/>
      <c r="AJ19" s="126"/>
      <c r="AK19" s="75"/>
      <c r="AL19" s="76">
        <f t="shared" si="1"/>
        <v>0</v>
      </c>
    </row>
    <row r="20" spans="1:38">
      <c r="B20" s="77" t="s">
        <v>34</v>
      </c>
      <c r="C20" s="74">
        <f t="shared" si="0"/>
        <v>0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126"/>
      <c r="AJ20" s="126"/>
      <c r="AK20" s="75"/>
      <c r="AL20" s="76"/>
    </row>
    <row r="21" spans="1:38">
      <c r="B21" s="77" t="s">
        <v>207</v>
      </c>
      <c r="C21" s="74">
        <f t="shared" si="0"/>
        <v>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126"/>
      <c r="AJ21" s="126"/>
      <c r="AK21" s="75"/>
      <c r="AL21" s="76"/>
    </row>
    <row r="22" spans="1:38">
      <c r="B22" s="77" t="s">
        <v>36</v>
      </c>
      <c r="C22" s="74">
        <f t="shared" si="0"/>
        <v>0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126"/>
      <c r="AJ22" s="126"/>
      <c r="AK22" s="75"/>
      <c r="AL22" s="76">
        <f t="shared" si="1"/>
        <v>0</v>
      </c>
    </row>
    <row r="23" spans="1:38">
      <c r="B23" s="77" t="s">
        <v>154</v>
      </c>
      <c r="C23" s="74">
        <f t="shared" si="0"/>
        <v>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126"/>
      <c r="AJ23" s="126"/>
      <c r="AK23" s="75"/>
      <c r="AL23" s="76">
        <f t="shared" si="1"/>
        <v>0</v>
      </c>
    </row>
    <row r="24" spans="1:38">
      <c r="B24" s="77" t="s">
        <v>39</v>
      </c>
      <c r="C24" s="74">
        <f t="shared" si="0"/>
        <v>0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126"/>
      <c r="AJ24" s="126"/>
      <c r="AK24" s="75"/>
      <c r="AL24" s="76">
        <f t="shared" si="1"/>
        <v>0</v>
      </c>
    </row>
    <row r="25" spans="1:38">
      <c r="B25" s="77" t="s">
        <v>139</v>
      </c>
      <c r="C25" s="74">
        <f t="shared" si="0"/>
        <v>0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126"/>
      <c r="AJ25" s="126"/>
      <c r="AK25" s="75"/>
      <c r="AL25" s="76">
        <f t="shared" si="1"/>
        <v>0</v>
      </c>
    </row>
    <row r="26" spans="1:38">
      <c r="A26" s="19"/>
      <c r="B26" s="77" t="s">
        <v>41</v>
      </c>
      <c r="C26" s="74">
        <f t="shared" si="0"/>
        <v>0</v>
      </c>
      <c r="D26" s="198"/>
      <c r="E26" s="198"/>
      <c r="F26" s="198"/>
      <c r="G26" s="198"/>
      <c r="H26" s="75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126"/>
      <c r="AJ26" s="126"/>
      <c r="AK26" s="75"/>
      <c r="AL26" s="76">
        <f t="shared" si="1"/>
        <v>0</v>
      </c>
    </row>
    <row r="27" spans="1:38">
      <c r="B27" s="77" t="s">
        <v>106</v>
      </c>
      <c r="C27" s="74">
        <f t="shared" si="0"/>
        <v>0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199"/>
      <c r="Z27" s="75"/>
      <c r="AA27" s="75"/>
      <c r="AB27" s="75"/>
      <c r="AC27" s="75"/>
      <c r="AD27" s="75"/>
      <c r="AE27" s="75"/>
      <c r="AF27" s="75"/>
      <c r="AG27" s="75"/>
      <c r="AH27" s="75"/>
      <c r="AI27" s="126"/>
      <c r="AJ27" s="126"/>
      <c r="AK27" s="75"/>
      <c r="AL27" s="76">
        <f t="shared" si="1"/>
        <v>0</v>
      </c>
    </row>
    <row r="28" spans="1:38">
      <c r="B28" s="77" t="s">
        <v>43</v>
      </c>
      <c r="C28" s="74">
        <f t="shared" si="0"/>
        <v>0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199"/>
      <c r="Z28" s="75"/>
      <c r="AA28" s="75"/>
      <c r="AB28" s="75"/>
      <c r="AC28" s="75"/>
      <c r="AD28" s="75"/>
      <c r="AE28" s="75"/>
      <c r="AF28" s="75"/>
      <c r="AG28" s="75"/>
      <c r="AH28" s="75"/>
      <c r="AI28" s="126"/>
      <c r="AJ28" s="126"/>
      <c r="AK28" s="75"/>
      <c r="AL28" s="76">
        <f t="shared" si="1"/>
        <v>0</v>
      </c>
    </row>
    <row r="29" spans="1:38" s="152" customFormat="1" ht="16" customHeight="1">
      <c r="B29" s="203" t="s">
        <v>47</v>
      </c>
      <c r="C29" s="204"/>
      <c r="D29" s="204">
        <f t="shared" ref="D29:AL29" si="2">SUM(D3:D28)</f>
        <v>0</v>
      </c>
      <c r="E29" s="204">
        <f t="shared" si="2"/>
        <v>0</v>
      </c>
      <c r="F29" s="204">
        <f t="shared" si="2"/>
        <v>0</v>
      </c>
      <c r="G29" s="204">
        <f t="shared" si="2"/>
        <v>0</v>
      </c>
      <c r="H29" s="204">
        <f t="shared" si="2"/>
        <v>0</v>
      </c>
      <c r="I29" s="204">
        <f t="shared" si="2"/>
        <v>0</v>
      </c>
      <c r="J29" s="204">
        <f t="shared" si="2"/>
        <v>0</v>
      </c>
      <c r="K29" s="204">
        <f t="shared" si="2"/>
        <v>0</v>
      </c>
      <c r="L29" s="204">
        <f t="shared" si="2"/>
        <v>0</v>
      </c>
      <c r="M29" s="204">
        <f t="shared" si="2"/>
        <v>0</v>
      </c>
      <c r="N29" s="204">
        <f t="shared" si="2"/>
        <v>0</v>
      </c>
      <c r="O29" s="204">
        <f t="shared" si="2"/>
        <v>0</v>
      </c>
      <c r="P29" s="204">
        <f t="shared" si="2"/>
        <v>0</v>
      </c>
      <c r="Q29" s="204">
        <f t="shared" si="2"/>
        <v>0</v>
      </c>
      <c r="R29" s="204">
        <f t="shared" si="2"/>
        <v>0</v>
      </c>
      <c r="S29" s="204">
        <f t="shared" si="2"/>
        <v>0</v>
      </c>
      <c r="T29" s="204">
        <f t="shared" si="2"/>
        <v>0</v>
      </c>
      <c r="U29" s="204">
        <f t="shared" si="2"/>
        <v>0</v>
      </c>
      <c r="V29" s="204">
        <f t="shared" si="2"/>
        <v>0</v>
      </c>
      <c r="W29" s="204">
        <f t="shared" si="2"/>
        <v>0</v>
      </c>
      <c r="X29" s="204">
        <f t="shared" si="2"/>
        <v>0</v>
      </c>
      <c r="Y29" s="204">
        <f t="shared" si="2"/>
        <v>0</v>
      </c>
      <c r="Z29" s="204">
        <f t="shared" si="2"/>
        <v>0</v>
      </c>
      <c r="AA29" s="204">
        <f t="shared" si="2"/>
        <v>0</v>
      </c>
      <c r="AB29" s="204">
        <f t="shared" si="2"/>
        <v>0</v>
      </c>
      <c r="AC29" s="204">
        <f t="shared" si="2"/>
        <v>0</v>
      </c>
      <c r="AD29" s="204">
        <f t="shared" si="2"/>
        <v>0</v>
      </c>
      <c r="AE29" s="204">
        <f t="shared" si="2"/>
        <v>0</v>
      </c>
      <c r="AF29" s="204">
        <f t="shared" si="2"/>
        <v>0</v>
      </c>
      <c r="AG29" s="204">
        <f t="shared" si="2"/>
        <v>0</v>
      </c>
      <c r="AH29" s="204">
        <f t="shared" si="2"/>
        <v>0</v>
      </c>
      <c r="AI29" s="204">
        <f t="shared" si="2"/>
        <v>0</v>
      </c>
      <c r="AJ29" s="204">
        <f t="shared" si="2"/>
        <v>0</v>
      </c>
      <c r="AK29" s="204">
        <f t="shared" si="2"/>
        <v>0</v>
      </c>
      <c r="AL29" s="110">
        <f t="shared" si="2"/>
        <v>0</v>
      </c>
    </row>
    <row r="37" spans="2:2">
      <c r="B37" s="138"/>
    </row>
    <row r="38" spans="2:2">
      <c r="B38" s="138"/>
    </row>
    <row r="39" spans="2:2">
      <c r="B39" s="138"/>
    </row>
    <row r="40" spans="2:2">
      <c r="B40" s="138"/>
    </row>
    <row r="41" spans="2:2">
      <c r="B41" s="138"/>
    </row>
    <row r="42" spans="2:2">
      <c r="B42" s="138"/>
    </row>
    <row r="43" spans="2:2">
      <c r="B43" s="138"/>
    </row>
    <row r="44" spans="2:2">
      <c r="B44" s="138"/>
    </row>
    <row r="45" spans="2:2">
      <c r="B45" s="138"/>
    </row>
    <row r="46" spans="2:2">
      <c r="B46" s="138"/>
    </row>
    <row r="47" spans="2:2">
      <c r="B47" s="138"/>
    </row>
    <row r="48" spans="2:2">
      <c r="B48" s="138"/>
    </row>
    <row r="49" spans="2:2">
      <c r="B49" s="138"/>
    </row>
    <row r="50" spans="2:2">
      <c r="B50" s="138"/>
    </row>
    <row r="51" spans="2:2">
      <c r="B51" s="138"/>
    </row>
    <row r="52" spans="2:2">
      <c r="B52" s="138"/>
    </row>
    <row r="53" spans="2:2">
      <c r="B53" s="138"/>
    </row>
    <row r="54" spans="2:2">
      <c r="B54" s="138"/>
    </row>
    <row r="55" spans="2:2">
      <c r="B55" s="138"/>
    </row>
    <row r="56" spans="2:2">
      <c r="B56" s="138"/>
    </row>
    <row r="57" spans="2:2">
      <c r="B57" s="138"/>
    </row>
    <row r="58" spans="2:2">
      <c r="B58" s="138"/>
    </row>
    <row r="59" spans="2:2">
      <c r="B59" s="138"/>
    </row>
    <row r="60" spans="2:2">
      <c r="B60" s="138"/>
    </row>
  </sheetData>
  <sheetProtection selectLockedCells="1" selectUnlockedCells="1"/>
  <autoFilter ref="A2:AL28" xr:uid="{00000000-0009-0000-0000-000002000000}">
    <sortState xmlns:xlrd2="http://schemas.microsoft.com/office/spreadsheetml/2017/richdata2" ref="A3:AL29">
      <sortCondition descending="1" ref="C2:C29"/>
    </sortState>
  </autoFilter>
  <sortState xmlns:xlrd2="http://schemas.microsoft.com/office/spreadsheetml/2017/richdata2" ref="B3:V28">
    <sortCondition ref="B3:B28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8F8B-3E95-CD41-9E3F-EE3E13FA5ED9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126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247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271</v>
      </c>
      <c r="B4" s="192">
        <v>24</v>
      </c>
      <c r="C4" s="50">
        <v>41</v>
      </c>
      <c r="D4" s="9">
        <v>35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277</v>
      </c>
      <c r="B5" s="192">
        <v>12.2</v>
      </c>
      <c r="C5" s="51">
        <v>40</v>
      </c>
      <c r="D5" s="51">
        <v>32</v>
      </c>
      <c r="E5" s="9"/>
      <c r="F5" s="50">
        <v>2</v>
      </c>
      <c r="G5" s="50">
        <v>300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281</v>
      </c>
      <c r="B6" s="192">
        <v>14.6</v>
      </c>
      <c r="C6" s="50">
        <v>37</v>
      </c>
      <c r="D6" s="9">
        <v>35</v>
      </c>
      <c r="E6" s="9">
        <v>4.67</v>
      </c>
      <c r="F6" s="9" t="s">
        <v>300</v>
      </c>
      <c r="G6" s="9">
        <v>145</v>
      </c>
      <c r="H6" s="50">
        <v>1073333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286</v>
      </c>
      <c r="B7" s="192">
        <v>13.6</v>
      </c>
      <c r="C7" s="50">
        <v>37</v>
      </c>
      <c r="D7" s="51">
        <v>28</v>
      </c>
      <c r="E7" s="52"/>
      <c r="F7" s="50" t="s">
        <v>300</v>
      </c>
      <c r="G7" s="50">
        <v>145</v>
      </c>
      <c r="H7" s="50">
        <v>653333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269</v>
      </c>
      <c r="B8" s="192">
        <v>25.8</v>
      </c>
      <c r="C8" s="50">
        <v>37</v>
      </c>
      <c r="D8" s="51">
        <v>35</v>
      </c>
      <c r="E8" s="52"/>
      <c r="F8" s="50" t="s">
        <v>300</v>
      </c>
      <c r="G8" s="50">
        <v>145</v>
      </c>
      <c r="H8" s="50">
        <v>653333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278</v>
      </c>
      <c r="B9" s="192">
        <v>15</v>
      </c>
      <c r="C9" s="51">
        <v>36</v>
      </c>
      <c r="D9" s="9">
        <v>29</v>
      </c>
      <c r="E9" s="52"/>
      <c r="F9" s="9">
        <v>6</v>
      </c>
      <c r="G9" s="9">
        <v>100</v>
      </c>
      <c r="H9" s="50">
        <v>490000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207</v>
      </c>
      <c r="B10" s="192">
        <v>14.6</v>
      </c>
      <c r="C10" s="50">
        <v>35</v>
      </c>
      <c r="D10" s="9">
        <v>36</v>
      </c>
      <c r="E10" s="52"/>
      <c r="F10" s="50" t="s">
        <v>301</v>
      </c>
      <c r="G10" s="50">
        <v>77</v>
      </c>
      <c r="H10" s="50">
        <v>280000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276</v>
      </c>
      <c r="B11" s="192">
        <v>16</v>
      </c>
      <c r="C11" s="50">
        <v>35</v>
      </c>
      <c r="D11" s="9">
        <v>33</v>
      </c>
      <c r="E11" s="52"/>
      <c r="F11" s="50" t="s">
        <v>301</v>
      </c>
      <c r="G11" s="50">
        <v>77</v>
      </c>
      <c r="H11" s="50">
        <v>280000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272</v>
      </c>
      <c r="B12" s="192">
        <v>19.7</v>
      </c>
      <c r="C12" s="9">
        <v>35</v>
      </c>
      <c r="D12" s="51">
        <v>35</v>
      </c>
      <c r="E12" s="9"/>
      <c r="F12" s="50" t="s">
        <v>301</v>
      </c>
      <c r="G12" s="50">
        <v>77</v>
      </c>
      <c r="H12" s="50">
        <v>280000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305</v>
      </c>
      <c r="B13" s="192">
        <v>11.6</v>
      </c>
      <c r="C13" s="9">
        <v>34</v>
      </c>
      <c r="D13" s="51">
        <v>33</v>
      </c>
      <c r="E13" s="9"/>
      <c r="F13" s="50" t="s">
        <v>323</v>
      </c>
      <c r="G13" s="50">
        <v>49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279</v>
      </c>
      <c r="B14" s="192">
        <v>24.1</v>
      </c>
      <c r="C14" s="51">
        <v>34</v>
      </c>
      <c r="D14" s="51">
        <v>35</v>
      </c>
      <c r="E14" s="52"/>
      <c r="F14" s="50" t="s">
        <v>323</v>
      </c>
      <c r="G14" s="50">
        <v>49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274</v>
      </c>
      <c r="B15" s="192">
        <v>18.5</v>
      </c>
      <c r="C15" s="51">
        <v>34</v>
      </c>
      <c r="D15" s="9">
        <v>35</v>
      </c>
      <c r="E15" s="52"/>
      <c r="F15" s="50" t="s">
        <v>323</v>
      </c>
      <c r="G15" s="50">
        <v>49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34</v>
      </c>
      <c r="B16" s="192">
        <v>24.7</v>
      </c>
      <c r="C16" s="9">
        <v>33</v>
      </c>
      <c r="D16" s="9">
        <v>40</v>
      </c>
      <c r="E16" s="52"/>
      <c r="F16" s="9" t="s">
        <v>302</v>
      </c>
      <c r="G16" s="9">
        <v>39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287</v>
      </c>
      <c r="B17" s="192">
        <v>8.8000000000000007</v>
      </c>
      <c r="C17" s="50">
        <v>33</v>
      </c>
      <c r="D17" s="51">
        <v>31</v>
      </c>
      <c r="E17" s="52"/>
      <c r="F17" s="9" t="s">
        <v>302</v>
      </c>
      <c r="G17" s="9">
        <v>39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324</v>
      </c>
      <c r="B18" s="192">
        <v>14.9</v>
      </c>
      <c r="C18" s="50">
        <v>30</v>
      </c>
      <c r="D18" s="51">
        <v>38</v>
      </c>
      <c r="E18" s="9"/>
      <c r="F18" s="50">
        <v>15</v>
      </c>
      <c r="G18" s="50">
        <v>33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510</v>
      </c>
      <c r="E29" s="238"/>
      <c r="F29" s="237"/>
      <c r="G29" s="236">
        <f>SUM(G4:G28)</f>
        <v>1824</v>
      </c>
      <c r="H29" s="236">
        <f>SUM(H4:H28)</f>
        <v>6719999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16AB-1E50-4E46-8D88-5AC77A3807AD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tr">
        <f>'Tourplan m. sløjfer'!D23</f>
        <v xml:space="preserve">Travelers Championship 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230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/>
      <c r="B4" s="192"/>
      <c r="C4" s="50"/>
      <c r="D4" s="9"/>
      <c r="E4" s="52"/>
      <c r="F4" s="50"/>
      <c r="G4" s="50"/>
      <c r="H4" s="50"/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/>
      <c r="B5" s="192"/>
      <c r="C5" s="51"/>
      <c r="D5" s="51"/>
      <c r="E5" s="9"/>
      <c r="F5" s="50"/>
      <c r="G5" s="50"/>
      <c r="H5" s="50"/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/>
      <c r="B6" s="192"/>
      <c r="C6" s="50"/>
      <c r="D6" s="9"/>
      <c r="E6" s="9"/>
      <c r="F6" s="9"/>
      <c r="G6" s="9"/>
      <c r="H6" s="50"/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/>
      <c r="B7" s="192"/>
      <c r="C7" s="50"/>
      <c r="D7" s="51"/>
      <c r="E7" s="52"/>
      <c r="F7" s="50"/>
      <c r="G7" s="50"/>
      <c r="H7" s="50"/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/>
      <c r="B8" s="192"/>
      <c r="C8" s="50"/>
      <c r="D8" s="51"/>
      <c r="E8" s="52"/>
      <c r="F8" s="50"/>
      <c r="G8" s="50"/>
      <c r="H8" s="50"/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/>
      <c r="B9" s="192"/>
      <c r="C9" s="51"/>
      <c r="D9" s="9"/>
      <c r="E9" s="52"/>
      <c r="F9" s="56"/>
      <c r="G9" s="56"/>
      <c r="H9" s="50"/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/>
      <c r="B10" s="192"/>
      <c r="C10" s="50"/>
      <c r="D10" s="9"/>
      <c r="E10" s="52"/>
      <c r="F10" s="50"/>
      <c r="G10" s="50"/>
      <c r="H10" s="50"/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/>
      <c r="B11" s="192"/>
      <c r="C11" s="50"/>
      <c r="D11" s="9"/>
      <c r="E11" s="52"/>
      <c r="F11" s="50"/>
      <c r="G11" s="50"/>
      <c r="H11" s="50"/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/>
      <c r="B12" s="192"/>
      <c r="C12" s="9"/>
      <c r="D12" s="51"/>
      <c r="E12" s="9"/>
      <c r="F12" s="50"/>
      <c r="G12" s="50"/>
      <c r="H12" s="50"/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/>
      <c r="B13" s="192"/>
      <c r="C13" s="9"/>
      <c r="D13" s="51"/>
      <c r="E13" s="9"/>
      <c r="F13" s="50"/>
      <c r="G13" s="50"/>
      <c r="H13" s="50"/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/>
      <c r="B14" s="192"/>
      <c r="C14" s="51"/>
      <c r="D14" s="51"/>
      <c r="E14" s="52"/>
      <c r="F14" s="50"/>
      <c r="G14" s="50"/>
      <c r="H14" s="50"/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/>
      <c r="B15" s="192"/>
      <c r="C15" s="51"/>
      <c r="D15" s="9"/>
      <c r="E15" s="52"/>
      <c r="F15" s="50"/>
      <c r="G15" s="50"/>
      <c r="H15" s="50"/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/>
      <c r="B16" s="192"/>
      <c r="C16" s="9"/>
      <c r="D16" s="9"/>
      <c r="E16" s="52"/>
      <c r="F16" s="9"/>
      <c r="G16" s="9"/>
      <c r="H16" s="50"/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/>
      <c r="B17" s="192"/>
      <c r="C17" s="50"/>
      <c r="D17" s="51"/>
      <c r="E17" s="52"/>
      <c r="F17" s="9"/>
      <c r="G17" s="9"/>
      <c r="H17" s="50"/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/>
      <c r="B18" s="192"/>
      <c r="C18" s="50"/>
      <c r="D18" s="51"/>
      <c r="E18" s="9"/>
      <c r="F18" s="50"/>
      <c r="G18" s="50"/>
      <c r="H18" s="50"/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0</v>
      </c>
      <c r="E29" s="238"/>
      <c r="F29" s="237"/>
      <c r="G29" s="236">
        <f>SUM(G4:G28)</f>
        <v>0</v>
      </c>
      <c r="H29" s="236">
        <f>SUM(H4:H28)</f>
        <v>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5BC-5873-C64A-8861-A259E0CFF524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130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270</v>
      </c>
      <c r="B4" s="192">
        <v>13.8</v>
      </c>
      <c r="C4" s="50">
        <v>70</v>
      </c>
      <c r="D4" s="9">
        <v>29</v>
      </c>
      <c r="E4" s="52"/>
      <c r="F4" s="50">
        <v>1</v>
      </c>
      <c r="G4" s="50">
        <v>600</v>
      </c>
      <c r="H4" s="50">
        <v>2100000</v>
      </c>
      <c r="I4" s="53"/>
      <c r="J4" s="218">
        <v>1</v>
      </c>
      <c r="K4" s="213">
        <v>0.25</v>
      </c>
      <c r="L4" s="214">
        <v>0.21</v>
      </c>
      <c r="M4" s="249">
        <v>600</v>
      </c>
      <c r="N4" s="220">
        <v>2100000</v>
      </c>
    </row>
    <row r="5" spans="1:18" s="6" customFormat="1" ht="18" customHeight="1">
      <c r="A5" s="157" t="s">
        <v>281</v>
      </c>
      <c r="B5" s="192">
        <v>14.8</v>
      </c>
      <c r="C5" s="51">
        <v>72</v>
      </c>
      <c r="D5" s="51">
        <v>30</v>
      </c>
      <c r="E5" s="9">
        <v>6.76</v>
      </c>
      <c r="F5" s="50">
        <v>2</v>
      </c>
      <c r="G5" s="50">
        <v>360</v>
      </c>
      <c r="H5" s="50">
        <v>2200000</v>
      </c>
      <c r="I5" s="53"/>
      <c r="J5" s="221">
        <v>2</v>
      </c>
      <c r="K5" s="213">
        <v>0.15</v>
      </c>
      <c r="L5" s="214">
        <v>0.16</v>
      </c>
      <c r="M5" s="249">
        <v>360</v>
      </c>
      <c r="N5" s="220">
        <v>1600000</v>
      </c>
    </row>
    <row r="6" spans="1:18" s="6" customFormat="1" ht="18" customHeight="1">
      <c r="A6" s="157" t="s">
        <v>275</v>
      </c>
      <c r="B6" s="192">
        <v>17</v>
      </c>
      <c r="C6" s="50">
        <v>73</v>
      </c>
      <c r="D6" s="9">
        <v>38</v>
      </c>
      <c r="E6" s="9"/>
      <c r="F6" s="9">
        <v>3</v>
      </c>
      <c r="G6" s="9">
        <v>228</v>
      </c>
      <c r="H6" s="50">
        <v>1100000</v>
      </c>
      <c r="I6" s="53"/>
      <c r="J6" s="218">
        <v>3</v>
      </c>
      <c r="K6" s="213">
        <v>9.5000000000000001E-2</v>
      </c>
      <c r="L6" s="214">
        <v>0.11</v>
      </c>
      <c r="M6" s="249">
        <v>228</v>
      </c>
      <c r="N6" s="220">
        <v>1100000</v>
      </c>
    </row>
    <row r="7" spans="1:18" s="6" customFormat="1" ht="18" customHeight="1">
      <c r="A7" s="157" t="s">
        <v>286</v>
      </c>
      <c r="B7" s="192">
        <v>14</v>
      </c>
      <c r="C7" s="50">
        <v>74</v>
      </c>
      <c r="D7" s="51">
        <v>34</v>
      </c>
      <c r="E7" s="52"/>
      <c r="F7" s="50" t="s">
        <v>199</v>
      </c>
      <c r="G7" s="50">
        <v>147</v>
      </c>
      <c r="H7" s="50">
        <v>850000</v>
      </c>
      <c r="I7" s="53"/>
      <c r="J7" s="221">
        <v>4</v>
      </c>
      <c r="K7" s="213">
        <v>6.7500000000000004E-2</v>
      </c>
      <c r="L7" s="214">
        <v>0.09</v>
      </c>
      <c r="M7" s="249">
        <v>162</v>
      </c>
      <c r="N7" s="220">
        <v>900000</v>
      </c>
      <c r="O7" s="54"/>
      <c r="P7" s="54"/>
      <c r="Q7" s="54"/>
      <c r="R7" s="55"/>
    </row>
    <row r="8" spans="1:18" s="6" customFormat="1" ht="18" customHeight="1">
      <c r="A8" s="157" t="s">
        <v>287</v>
      </c>
      <c r="B8" s="192">
        <v>8.5</v>
      </c>
      <c r="C8" s="50">
        <v>74</v>
      </c>
      <c r="D8" s="51">
        <v>30</v>
      </c>
      <c r="E8" s="52"/>
      <c r="F8" s="50" t="s">
        <v>199</v>
      </c>
      <c r="G8" s="50">
        <v>147</v>
      </c>
      <c r="H8" s="50">
        <v>850000</v>
      </c>
      <c r="I8" s="53"/>
      <c r="J8" s="218">
        <v>5</v>
      </c>
      <c r="K8" s="213">
        <v>5.5E-2</v>
      </c>
      <c r="L8" s="214">
        <v>0.08</v>
      </c>
      <c r="M8" s="249">
        <v>132</v>
      </c>
      <c r="N8" s="220">
        <v>800000</v>
      </c>
    </row>
    <row r="9" spans="1:18" s="6" customFormat="1" ht="18" customHeight="1">
      <c r="A9" s="157" t="s">
        <v>279</v>
      </c>
      <c r="B9" s="192">
        <v>23.4</v>
      </c>
      <c r="C9" s="51">
        <v>75</v>
      </c>
      <c r="D9" s="9">
        <v>31</v>
      </c>
      <c r="E9" s="52"/>
      <c r="F9" s="9">
        <v>6</v>
      </c>
      <c r="G9" s="9">
        <v>120</v>
      </c>
      <c r="H9" s="50">
        <v>700000</v>
      </c>
      <c r="I9" s="53"/>
      <c r="J9" s="221">
        <v>6</v>
      </c>
      <c r="K9" s="213">
        <v>0.05</v>
      </c>
      <c r="L9" s="214">
        <v>7.0000000000000007E-2</v>
      </c>
      <c r="M9" s="249">
        <v>120</v>
      </c>
      <c r="N9" s="220">
        <v>700000.00000000012</v>
      </c>
    </row>
    <row r="10" spans="1:18" s="6" customFormat="1" ht="18" customHeight="1">
      <c r="A10" s="157" t="s">
        <v>273</v>
      </c>
      <c r="B10" s="192">
        <v>21.8</v>
      </c>
      <c r="C10" s="50">
        <v>76</v>
      </c>
      <c r="D10" s="9">
        <v>36</v>
      </c>
      <c r="E10" s="52"/>
      <c r="F10" s="50">
        <v>7</v>
      </c>
      <c r="G10" s="50">
        <v>108</v>
      </c>
      <c r="H10" s="50">
        <v>600000</v>
      </c>
      <c r="I10" s="53"/>
      <c r="J10" s="218">
        <v>7</v>
      </c>
      <c r="K10" s="213">
        <v>4.4999999999999998E-2</v>
      </c>
      <c r="L10" s="214">
        <v>0.06</v>
      </c>
      <c r="M10" s="249">
        <v>108</v>
      </c>
      <c r="N10" s="220">
        <v>600000</v>
      </c>
    </row>
    <row r="11" spans="1:18" s="6" customFormat="1" ht="18" customHeight="1">
      <c r="A11" s="157" t="s">
        <v>272</v>
      </c>
      <c r="B11" s="192">
        <v>18.8</v>
      </c>
      <c r="C11" s="50">
        <v>78</v>
      </c>
      <c r="D11" s="9">
        <v>27</v>
      </c>
      <c r="E11" s="52"/>
      <c r="F11" s="50" t="s">
        <v>210</v>
      </c>
      <c r="G11" s="50">
        <v>84</v>
      </c>
      <c r="H11" s="50">
        <v>300000</v>
      </c>
      <c r="I11" s="53"/>
      <c r="J11" s="221">
        <v>8</v>
      </c>
      <c r="K11" s="213">
        <v>0.04</v>
      </c>
      <c r="L11" s="214">
        <v>0.05</v>
      </c>
      <c r="M11" s="249">
        <v>96</v>
      </c>
      <c r="N11" s="220">
        <v>500000</v>
      </c>
    </row>
    <row r="12" spans="1:18" s="6" customFormat="1" ht="18" customHeight="1">
      <c r="A12" s="157" t="s">
        <v>274</v>
      </c>
      <c r="B12" s="192">
        <v>18.399999999999999</v>
      </c>
      <c r="C12" s="9">
        <v>78</v>
      </c>
      <c r="D12" s="51">
        <v>37</v>
      </c>
      <c r="E12" s="9"/>
      <c r="F12" s="50" t="s">
        <v>210</v>
      </c>
      <c r="G12" s="50">
        <v>84</v>
      </c>
      <c r="H12" s="50">
        <v>300000</v>
      </c>
      <c r="I12" s="53"/>
      <c r="J12" s="218">
        <v>9</v>
      </c>
      <c r="K12" s="213">
        <v>0.03</v>
      </c>
      <c r="L12" s="214">
        <v>0.01</v>
      </c>
      <c r="M12" s="249">
        <v>72</v>
      </c>
      <c r="N12" s="220">
        <v>100000</v>
      </c>
    </row>
    <row r="13" spans="1:18" s="6" customFormat="1" ht="18" customHeight="1">
      <c r="A13" s="157" t="s">
        <v>34</v>
      </c>
      <c r="B13" s="192">
        <v>24.3</v>
      </c>
      <c r="C13" s="9">
        <v>80</v>
      </c>
      <c r="D13" s="51">
        <v>36</v>
      </c>
      <c r="E13" s="9"/>
      <c r="F13" s="50" t="s">
        <v>323</v>
      </c>
      <c r="G13" s="50">
        <v>62</v>
      </c>
      <c r="H13" s="50">
        <v>100000</v>
      </c>
      <c r="I13" s="53"/>
      <c r="J13" s="221">
        <v>10</v>
      </c>
      <c r="K13" s="213">
        <v>2.7E-2</v>
      </c>
      <c r="L13" s="214">
        <v>0.01</v>
      </c>
      <c r="M13" s="249">
        <v>64.8</v>
      </c>
      <c r="N13" s="220">
        <v>100000</v>
      </c>
    </row>
    <row r="14" spans="1:18" s="6" customFormat="1" ht="18" customHeight="1">
      <c r="A14" s="157" t="s">
        <v>298</v>
      </c>
      <c r="B14" s="192">
        <v>14.2</v>
      </c>
      <c r="C14" s="51">
        <v>80</v>
      </c>
      <c r="D14" s="51">
        <v>37</v>
      </c>
      <c r="E14" s="52"/>
      <c r="F14" s="50" t="s">
        <v>323</v>
      </c>
      <c r="G14" s="50">
        <v>62</v>
      </c>
      <c r="H14" s="50">
        <v>100000</v>
      </c>
      <c r="I14" s="53"/>
      <c r="J14" s="218">
        <v>11</v>
      </c>
      <c r="K14" s="213">
        <v>2.4500000000000001E-2</v>
      </c>
      <c r="L14" s="214">
        <v>0.01</v>
      </c>
      <c r="M14" s="249">
        <v>58.800000000000004</v>
      </c>
      <c r="N14" s="220">
        <v>100000</v>
      </c>
    </row>
    <row r="15" spans="1:18" s="6" customFormat="1" ht="18" customHeight="1">
      <c r="A15" s="157" t="s">
        <v>304</v>
      </c>
      <c r="B15" s="192">
        <v>24.3</v>
      </c>
      <c r="C15" s="51">
        <v>84</v>
      </c>
      <c r="D15" s="9">
        <v>36</v>
      </c>
      <c r="E15" s="52"/>
      <c r="F15" s="50">
        <v>12</v>
      </c>
      <c r="G15" s="50">
        <v>54</v>
      </c>
      <c r="H15" s="50">
        <v>100000</v>
      </c>
      <c r="I15" s="53"/>
      <c r="J15" s="221">
        <v>12</v>
      </c>
      <c r="K15" s="213">
        <v>2.2499999999999999E-2</v>
      </c>
      <c r="L15" s="214">
        <v>0.01</v>
      </c>
      <c r="M15" s="249">
        <v>54</v>
      </c>
      <c r="N15" s="220">
        <v>100000</v>
      </c>
    </row>
    <row r="16" spans="1:18" s="6" customFormat="1" ht="18" customHeight="1">
      <c r="A16" s="157" t="s">
        <v>20</v>
      </c>
      <c r="B16" s="192">
        <v>30.8</v>
      </c>
      <c r="C16" s="9">
        <v>86</v>
      </c>
      <c r="D16" s="9">
        <v>39</v>
      </c>
      <c r="E16" s="52"/>
      <c r="F16" s="9">
        <v>13</v>
      </c>
      <c r="G16" s="9">
        <v>49</v>
      </c>
      <c r="H16" s="50">
        <v>100000</v>
      </c>
      <c r="I16" s="53"/>
      <c r="J16" s="218">
        <v>13</v>
      </c>
      <c r="K16" s="213">
        <v>2.0500000000000001E-2</v>
      </c>
      <c r="L16" s="214">
        <v>0.01</v>
      </c>
      <c r="M16" s="249">
        <v>49.2</v>
      </c>
      <c r="N16" s="220">
        <v>100000</v>
      </c>
    </row>
    <row r="17" spans="1:18" s="6" customFormat="1" ht="18" customHeight="1">
      <c r="A17" s="157" t="s">
        <v>211</v>
      </c>
      <c r="B17" s="192">
        <v>16.399999999999999</v>
      </c>
      <c r="C17" s="50">
        <v>91</v>
      </c>
      <c r="D17" s="51">
        <v>34</v>
      </c>
      <c r="E17" s="52"/>
      <c r="F17" s="9">
        <v>14</v>
      </c>
      <c r="G17" s="9">
        <v>44</v>
      </c>
      <c r="H17" s="50">
        <v>100000</v>
      </c>
      <c r="I17" s="53"/>
      <c r="J17" s="221">
        <v>14</v>
      </c>
      <c r="K17" s="213">
        <v>1.8499999999999999E-2</v>
      </c>
      <c r="L17" s="214">
        <v>0.01</v>
      </c>
      <c r="M17" s="249">
        <v>44.4</v>
      </c>
      <c r="N17" s="220">
        <v>100000</v>
      </c>
      <c r="O17" s="54"/>
      <c r="P17" s="54"/>
      <c r="Q17" s="54"/>
      <c r="R17" s="55"/>
    </row>
    <row r="18" spans="1:18" s="6" customFormat="1" ht="18" customHeight="1">
      <c r="A18" s="157"/>
      <c r="B18" s="192"/>
      <c r="C18" s="50"/>
      <c r="D18" s="51"/>
      <c r="E18" s="9"/>
      <c r="F18" s="50"/>
      <c r="G18" s="50"/>
      <c r="H18" s="50"/>
      <c r="I18" s="53"/>
      <c r="J18" s="218">
        <v>15</v>
      </c>
      <c r="K18" s="213">
        <v>1.6500000000000001E-2</v>
      </c>
      <c r="L18" s="214">
        <v>0.01</v>
      </c>
      <c r="M18" s="249">
        <v>39.6</v>
      </c>
      <c r="N18" s="220">
        <v>100000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49">
        <v>34.800000000000004</v>
      </c>
      <c r="N19" s="220">
        <v>100000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49">
        <v>31.2</v>
      </c>
      <c r="N20" s="220">
        <v>100000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49">
        <v>27.599999999999998</v>
      </c>
      <c r="N21" s="220">
        <v>100000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49">
        <v>24</v>
      </c>
      <c r="N22" s="220">
        <v>100000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49">
        <v>21.599999999999998</v>
      </c>
      <c r="N23" s="220">
        <v>100000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49">
        <v>19.2</v>
      </c>
      <c r="N24" s="220">
        <v>100000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16.8</v>
      </c>
      <c r="N25" s="220">
        <v>100000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14.4</v>
      </c>
      <c r="N26" s="220">
        <v>100000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49">
        <v>12</v>
      </c>
      <c r="N27" s="220">
        <v>100000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9.6</v>
      </c>
      <c r="N28" s="220">
        <v>100000</v>
      </c>
    </row>
    <row r="29" spans="1:18" ht="18" customHeight="1" thickBot="1">
      <c r="A29" s="1"/>
      <c r="B29" s="3"/>
      <c r="C29" s="57"/>
      <c r="D29" s="237">
        <f>SUM(D4:D28)</f>
        <v>474</v>
      </c>
      <c r="E29" s="238"/>
      <c r="F29" s="237"/>
      <c r="G29" s="236">
        <f>SUM(G4:G28)</f>
        <v>2149</v>
      </c>
      <c r="H29" s="236">
        <f>SUM(H4:H28)</f>
        <v>9500000</v>
      </c>
      <c r="J29" s="223" t="s">
        <v>71</v>
      </c>
      <c r="K29" s="215"/>
      <c r="L29" s="224"/>
      <c r="M29" s="225">
        <f>SUM(M4:M28)</f>
        <v>2399.9999999999995</v>
      </c>
      <c r="N29" s="226">
        <f>SUM(N4:N28)</f>
        <v>10000000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600000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6FE5-6D57-1D46-8FF7-7003CACBEC4E}">
  <sheetPr>
    <tabColor theme="4"/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208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315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209</v>
      </c>
      <c r="E3" s="62" t="s">
        <v>92</v>
      </c>
      <c r="F3" s="63" t="s">
        <v>68</v>
      </c>
      <c r="G3" s="64"/>
      <c r="H3" s="65" t="s">
        <v>204</v>
      </c>
      <c r="I3" s="66"/>
      <c r="J3" s="244" t="s">
        <v>68</v>
      </c>
      <c r="K3" s="245"/>
      <c r="L3" s="246" t="s">
        <v>75</v>
      </c>
      <c r="M3" s="247"/>
      <c r="N3" s="248" t="s">
        <v>70</v>
      </c>
    </row>
    <row r="4" spans="1:18" s="6" customFormat="1" ht="18" customHeight="1">
      <c r="A4" s="157" t="s">
        <v>12</v>
      </c>
      <c r="B4" s="192">
        <v>14.5</v>
      </c>
      <c r="C4" s="395">
        <v>73</v>
      </c>
      <c r="D4" s="9"/>
      <c r="E4" s="52"/>
      <c r="F4" s="398">
        <v>1</v>
      </c>
      <c r="G4" s="50"/>
      <c r="H4" s="50">
        <f>N4</f>
        <v>800000</v>
      </c>
      <c r="I4" s="53"/>
      <c r="J4" s="218">
        <v>1</v>
      </c>
      <c r="K4" s="213"/>
      <c r="L4" s="214">
        <v>0.16</v>
      </c>
      <c r="M4" s="219"/>
      <c r="N4" s="220">
        <v>800000</v>
      </c>
    </row>
    <row r="5" spans="1:18" s="6" customFormat="1" ht="18" customHeight="1">
      <c r="A5" s="157" t="s">
        <v>22</v>
      </c>
      <c r="B5" s="192">
        <v>15</v>
      </c>
      <c r="C5" s="396"/>
      <c r="D5" s="51"/>
      <c r="E5" s="9"/>
      <c r="F5" s="399"/>
      <c r="G5" s="50"/>
      <c r="H5" s="50">
        <f>N5</f>
        <v>800000</v>
      </c>
      <c r="I5" s="53"/>
      <c r="J5" s="221">
        <v>2</v>
      </c>
      <c r="K5" s="213"/>
      <c r="L5" s="214">
        <v>0.16</v>
      </c>
      <c r="M5" s="219"/>
      <c r="N5" s="220">
        <v>800000</v>
      </c>
    </row>
    <row r="6" spans="1:18" s="6" customFormat="1" ht="18" customHeight="1">
      <c r="A6" s="157" t="s">
        <v>139</v>
      </c>
      <c r="B6" s="192">
        <v>14.8</v>
      </c>
      <c r="C6" s="396"/>
      <c r="D6" s="9"/>
      <c r="E6" s="9"/>
      <c r="F6" s="399"/>
      <c r="G6" s="9"/>
      <c r="H6" s="50">
        <f>N6</f>
        <v>800000</v>
      </c>
      <c r="I6" s="53"/>
      <c r="J6" s="218">
        <v>3</v>
      </c>
      <c r="K6" s="213"/>
      <c r="L6" s="214">
        <v>0.16</v>
      </c>
      <c r="M6" s="219"/>
      <c r="N6" s="220">
        <v>800000</v>
      </c>
    </row>
    <row r="7" spans="1:18" s="6" customFormat="1" ht="18" customHeight="1">
      <c r="A7" s="157"/>
      <c r="B7" s="192"/>
      <c r="C7" s="397"/>
      <c r="D7" s="51"/>
      <c r="E7" s="52"/>
      <c r="F7" s="400"/>
      <c r="G7" s="50"/>
      <c r="H7" s="50"/>
      <c r="I7" s="53"/>
      <c r="J7" s="221">
        <v>4</v>
      </c>
      <c r="K7" s="213"/>
      <c r="L7" s="214">
        <v>0.16</v>
      </c>
      <c r="M7" s="219"/>
      <c r="N7" s="220">
        <v>800000</v>
      </c>
      <c r="O7" s="54"/>
      <c r="P7" s="171"/>
      <c r="Q7" s="54"/>
      <c r="R7" s="55"/>
    </row>
    <row r="8" spans="1:18" s="6" customFormat="1" ht="18" customHeight="1">
      <c r="A8" s="157" t="s">
        <v>202</v>
      </c>
      <c r="B8" s="192">
        <v>24.3</v>
      </c>
      <c r="C8" s="395">
        <v>75</v>
      </c>
      <c r="D8" s="51"/>
      <c r="E8" s="52"/>
      <c r="F8" s="398">
        <v>2</v>
      </c>
      <c r="G8" s="50"/>
      <c r="H8" s="50">
        <f t="shared" ref="H8:H15" si="0">N8</f>
        <v>350000.00000000006</v>
      </c>
      <c r="I8" s="53"/>
      <c r="J8" s="218">
        <v>5</v>
      </c>
      <c r="K8" s="213"/>
      <c r="L8" s="214">
        <v>7.0000000000000007E-2</v>
      </c>
      <c r="M8" s="219"/>
      <c r="N8" s="220">
        <v>350000.00000000006</v>
      </c>
    </row>
    <row r="9" spans="1:18" s="6" customFormat="1" ht="18" customHeight="1">
      <c r="A9" s="157" t="s">
        <v>26</v>
      </c>
      <c r="B9" s="192">
        <v>16</v>
      </c>
      <c r="C9" s="396"/>
      <c r="D9" s="9"/>
      <c r="E9" s="52"/>
      <c r="F9" s="399"/>
      <c r="G9" s="56"/>
      <c r="H9" s="50">
        <f t="shared" si="0"/>
        <v>350000.00000000006</v>
      </c>
      <c r="I9" s="53"/>
      <c r="J9" s="221">
        <v>6</v>
      </c>
      <c r="K9" s="213"/>
      <c r="L9" s="214">
        <v>7.0000000000000007E-2</v>
      </c>
      <c r="M9" s="219"/>
      <c r="N9" s="220">
        <v>350000.00000000006</v>
      </c>
    </row>
    <row r="10" spans="1:18" s="6" customFormat="1" ht="18" customHeight="1">
      <c r="A10" s="157" t="s">
        <v>32</v>
      </c>
      <c r="B10" s="192">
        <v>17</v>
      </c>
      <c r="C10" s="396"/>
      <c r="D10" s="9"/>
      <c r="E10" s="52"/>
      <c r="F10" s="399"/>
      <c r="G10" s="50"/>
      <c r="H10" s="50">
        <f t="shared" si="0"/>
        <v>350000.00000000006</v>
      </c>
      <c r="I10" s="53"/>
      <c r="J10" s="218">
        <v>7</v>
      </c>
      <c r="K10" s="213"/>
      <c r="L10" s="214">
        <v>7.0000000000000007E-2</v>
      </c>
      <c r="M10" s="219"/>
      <c r="N10" s="220">
        <v>350000.00000000006</v>
      </c>
      <c r="O10" s="250"/>
    </row>
    <row r="11" spans="1:18" s="6" customFormat="1" ht="18" customHeight="1">
      <c r="A11" s="157" t="s">
        <v>145</v>
      </c>
      <c r="B11" s="192">
        <v>13.1</v>
      </c>
      <c r="C11" s="396"/>
      <c r="D11" s="9"/>
      <c r="E11" s="52"/>
      <c r="F11" s="400"/>
      <c r="G11" s="50"/>
      <c r="H11" s="50">
        <f t="shared" si="0"/>
        <v>350000.00000000006</v>
      </c>
      <c r="I11" s="53"/>
      <c r="J11" s="221">
        <v>8</v>
      </c>
      <c r="K11" s="213"/>
      <c r="L11" s="214">
        <v>7.0000000000000007E-2</v>
      </c>
      <c r="M11" s="219"/>
      <c r="N11" s="220">
        <v>350000.00000000006</v>
      </c>
    </row>
    <row r="12" spans="1:18" s="6" customFormat="1" ht="18" customHeight="1">
      <c r="A12" s="157" t="s">
        <v>7</v>
      </c>
      <c r="B12" s="192">
        <v>26.2</v>
      </c>
      <c r="C12" s="396">
        <v>76</v>
      </c>
      <c r="D12" s="51"/>
      <c r="E12" s="9"/>
      <c r="F12" s="398">
        <v>3</v>
      </c>
      <c r="G12" s="50"/>
      <c r="H12" s="50">
        <f t="shared" si="0"/>
        <v>50000</v>
      </c>
      <c r="I12" s="53"/>
      <c r="J12" s="218">
        <v>9</v>
      </c>
      <c r="K12" s="213"/>
      <c r="L12" s="214">
        <v>0.01</v>
      </c>
      <c r="M12" s="219"/>
      <c r="N12" s="220">
        <v>50000</v>
      </c>
    </row>
    <row r="13" spans="1:18" s="6" customFormat="1" ht="18" customHeight="1">
      <c r="A13" s="157" t="s">
        <v>14</v>
      </c>
      <c r="B13" s="192">
        <v>21.4</v>
      </c>
      <c r="C13" s="396"/>
      <c r="D13" s="51"/>
      <c r="E13" s="9"/>
      <c r="F13" s="399"/>
      <c r="G13" s="50"/>
      <c r="H13" s="50">
        <f t="shared" si="0"/>
        <v>50000</v>
      </c>
      <c r="I13" s="53"/>
      <c r="J13" s="221">
        <v>10</v>
      </c>
      <c r="K13" s="213"/>
      <c r="L13" s="214">
        <v>0.01</v>
      </c>
      <c r="M13" s="219"/>
      <c r="N13" s="220">
        <v>50000</v>
      </c>
    </row>
    <row r="14" spans="1:18" s="6" customFormat="1" ht="18" customHeight="1">
      <c r="A14" s="157" t="s">
        <v>207</v>
      </c>
      <c r="B14" s="192">
        <v>14.6</v>
      </c>
      <c r="C14" s="396"/>
      <c r="D14" s="51"/>
      <c r="E14" s="52"/>
      <c r="F14" s="399"/>
      <c r="G14" s="50"/>
      <c r="H14" s="50">
        <f t="shared" si="0"/>
        <v>50000</v>
      </c>
      <c r="I14" s="53"/>
      <c r="J14" s="218">
        <v>11</v>
      </c>
      <c r="K14" s="213"/>
      <c r="L14" s="214">
        <v>0.01</v>
      </c>
      <c r="M14" s="219"/>
      <c r="N14" s="220">
        <v>50000</v>
      </c>
    </row>
    <row r="15" spans="1:18" s="6" customFormat="1" ht="18" customHeight="1">
      <c r="A15" s="157" t="s">
        <v>36</v>
      </c>
      <c r="B15" s="192">
        <v>18.399999999999999</v>
      </c>
      <c r="C15" s="397"/>
      <c r="D15" s="9"/>
      <c r="E15" s="52"/>
      <c r="F15" s="400"/>
      <c r="G15" s="50"/>
      <c r="H15" s="50">
        <f t="shared" si="0"/>
        <v>50000</v>
      </c>
      <c r="I15" s="53"/>
      <c r="J15" s="221">
        <v>12</v>
      </c>
      <c r="K15" s="213"/>
      <c r="L15" s="214">
        <v>0.01</v>
      </c>
      <c r="M15" s="219"/>
      <c r="N15" s="220">
        <v>50000</v>
      </c>
    </row>
    <row r="16" spans="1:18" s="6" customFormat="1" ht="18" customHeight="1">
      <c r="A16" s="157"/>
      <c r="B16" s="192"/>
      <c r="C16" s="395"/>
      <c r="D16" s="51"/>
      <c r="E16" s="52"/>
      <c r="F16" s="398"/>
      <c r="G16" s="9"/>
      <c r="H16" s="50"/>
      <c r="I16" s="53"/>
      <c r="J16" s="218">
        <v>13</v>
      </c>
      <c r="K16" s="213"/>
      <c r="L16" s="214">
        <v>0.01</v>
      </c>
      <c r="M16" s="219"/>
      <c r="N16" s="220">
        <v>50000</v>
      </c>
    </row>
    <row r="17" spans="1:18" s="6" customFormat="1" ht="18" customHeight="1">
      <c r="A17" s="157"/>
      <c r="B17" s="192"/>
      <c r="C17" s="396"/>
      <c r="D17" s="9"/>
      <c r="E17" s="52"/>
      <c r="F17" s="399"/>
      <c r="G17" s="9"/>
      <c r="H17" s="50"/>
      <c r="I17" s="53"/>
      <c r="J17" s="221">
        <v>14</v>
      </c>
      <c r="K17" s="213"/>
      <c r="L17" s="214">
        <v>0.01</v>
      </c>
      <c r="M17" s="219"/>
      <c r="N17" s="220">
        <v>50000</v>
      </c>
      <c r="O17" s="54"/>
      <c r="P17" s="54"/>
      <c r="Q17" s="54"/>
      <c r="R17" s="55"/>
    </row>
    <row r="18" spans="1:18" s="6" customFormat="1" ht="18" customHeight="1">
      <c r="A18" s="157"/>
      <c r="B18" s="192"/>
      <c r="C18" s="396"/>
      <c r="D18" s="9"/>
      <c r="E18" s="52"/>
      <c r="F18" s="399"/>
      <c r="G18" s="50"/>
      <c r="H18" s="50"/>
      <c r="I18" s="53"/>
      <c r="J18" s="218">
        <v>15</v>
      </c>
      <c r="K18" s="213"/>
      <c r="L18" s="214">
        <v>0.01</v>
      </c>
      <c r="M18" s="219"/>
      <c r="N18" s="220">
        <v>50000</v>
      </c>
    </row>
    <row r="19" spans="1:18" s="6" customFormat="1" ht="18" customHeight="1">
      <c r="A19" s="157"/>
      <c r="B19" s="192"/>
      <c r="C19" s="397"/>
      <c r="D19" s="9"/>
      <c r="E19" s="52"/>
      <c r="F19" s="400"/>
      <c r="G19" s="50"/>
      <c r="H19" s="50"/>
      <c r="I19" s="53"/>
      <c r="J19" s="221">
        <v>16</v>
      </c>
      <c r="K19" s="213"/>
      <c r="L19" s="214">
        <v>0.01</v>
      </c>
      <c r="M19" s="219"/>
      <c r="N19" s="220">
        <v>50000</v>
      </c>
    </row>
    <row r="20" spans="1:18" s="48" customFormat="1" ht="18" customHeight="1">
      <c r="A20" s="157"/>
      <c r="B20" s="192"/>
      <c r="C20" s="401"/>
      <c r="D20" s="51"/>
      <c r="E20" s="9"/>
      <c r="F20" s="398"/>
      <c r="G20" s="9"/>
      <c r="H20" s="50"/>
      <c r="I20" s="53"/>
      <c r="J20" s="218">
        <v>17</v>
      </c>
      <c r="K20" s="213"/>
      <c r="L20" s="214">
        <v>0.01</v>
      </c>
      <c r="M20" s="219"/>
      <c r="N20" s="220">
        <v>50000</v>
      </c>
    </row>
    <row r="21" spans="1:18" s="48" customFormat="1" ht="18" customHeight="1">
      <c r="A21" s="157"/>
      <c r="B21" s="192"/>
      <c r="C21" s="402"/>
      <c r="D21" s="51"/>
      <c r="E21" s="9"/>
      <c r="F21" s="399"/>
      <c r="G21" s="9"/>
      <c r="H21" s="50"/>
      <c r="I21" s="53"/>
      <c r="J21" s="221">
        <v>18</v>
      </c>
      <c r="K21" s="213"/>
      <c r="L21" s="214">
        <v>0.01</v>
      </c>
      <c r="M21" s="219"/>
      <c r="N21" s="220">
        <v>50000</v>
      </c>
    </row>
    <row r="22" spans="1:18" s="48" customFormat="1" ht="18" customHeight="1">
      <c r="A22" s="157"/>
      <c r="B22" s="192"/>
      <c r="C22" s="402"/>
      <c r="D22" s="51"/>
      <c r="E22" s="52"/>
      <c r="F22" s="399"/>
      <c r="G22" s="9"/>
      <c r="H22" s="50"/>
      <c r="I22" s="53"/>
      <c r="J22" s="218">
        <v>19</v>
      </c>
      <c r="K22" s="213"/>
      <c r="L22" s="214">
        <v>0.01</v>
      </c>
      <c r="M22" s="219"/>
      <c r="N22" s="220">
        <v>50000</v>
      </c>
    </row>
    <row r="23" spans="1:18" s="48" customFormat="1" ht="18" customHeight="1">
      <c r="A23" s="157"/>
      <c r="B23" s="192"/>
      <c r="C23" s="403"/>
      <c r="D23" s="9"/>
      <c r="E23" s="52"/>
      <c r="F23" s="400"/>
      <c r="G23" s="9"/>
      <c r="H23" s="50"/>
      <c r="I23" s="53"/>
      <c r="J23" s="221">
        <v>20</v>
      </c>
      <c r="K23" s="213"/>
      <c r="L23" s="214">
        <v>0.01</v>
      </c>
      <c r="M23" s="219"/>
      <c r="N23" s="220">
        <v>50000</v>
      </c>
    </row>
    <row r="24" spans="1:18" s="48" customFormat="1" ht="18" customHeight="1">
      <c r="A24" s="157"/>
      <c r="B24" s="192"/>
      <c r="C24" s="401"/>
      <c r="D24" s="51"/>
      <c r="E24" s="9"/>
      <c r="F24" s="398"/>
      <c r="G24" s="9"/>
      <c r="H24" s="50"/>
      <c r="I24" s="53"/>
      <c r="J24" s="218">
        <v>21</v>
      </c>
      <c r="K24" s="213"/>
      <c r="L24" s="214">
        <v>0.01</v>
      </c>
      <c r="M24" s="219"/>
      <c r="N24" s="220">
        <v>50000</v>
      </c>
    </row>
    <row r="25" spans="1:18" s="48" customFormat="1" ht="18" customHeight="1">
      <c r="A25" s="157"/>
      <c r="B25" s="192"/>
      <c r="C25" s="402"/>
      <c r="D25" s="51"/>
      <c r="E25" s="9"/>
      <c r="F25" s="399"/>
      <c r="G25" s="9"/>
      <c r="H25" s="50"/>
      <c r="I25" s="53"/>
      <c r="J25" s="221">
        <v>22</v>
      </c>
      <c r="K25" s="213"/>
      <c r="L25" s="214">
        <v>0.01</v>
      </c>
      <c r="M25" s="219"/>
      <c r="N25" s="220">
        <v>50000</v>
      </c>
    </row>
    <row r="26" spans="1:18" s="48" customFormat="1" ht="18" customHeight="1">
      <c r="A26" s="157"/>
      <c r="B26" s="192"/>
      <c r="C26" s="402"/>
      <c r="D26" s="51"/>
      <c r="E26" s="52"/>
      <c r="F26" s="399"/>
      <c r="G26" s="9"/>
      <c r="H26" s="50"/>
      <c r="I26" s="53"/>
      <c r="J26" s="218">
        <v>23</v>
      </c>
      <c r="K26" s="213"/>
      <c r="L26" s="214">
        <v>0.01</v>
      </c>
      <c r="M26" s="219"/>
      <c r="N26" s="220">
        <v>50000</v>
      </c>
    </row>
    <row r="27" spans="1:18" s="48" customFormat="1" ht="18" customHeight="1">
      <c r="A27" s="157"/>
      <c r="B27" s="192"/>
      <c r="C27" s="403"/>
      <c r="D27" s="9"/>
      <c r="E27" s="52"/>
      <c r="F27" s="400"/>
      <c r="G27" s="9"/>
      <c r="H27" s="50"/>
      <c r="I27" s="53"/>
      <c r="J27" s="221">
        <v>24</v>
      </c>
      <c r="K27" s="213"/>
      <c r="L27" s="214">
        <v>0.01</v>
      </c>
      <c r="M27" s="219"/>
      <c r="N27" s="220">
        <v>50000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/>
      <c r="L28" s="214">
        <v>0.01</v>
      </c>
      <c r="M28" s="219"/>
      <c r="N28" s="220">
        <v>50000</v>
      </c>
    </row>
    <row r="29" spans="1:18" ht="18" customHeight="1" thickBot="1">
      <c r="A29" s="1"/>
      <c r="B29" s="3"/>
      <c r="C29" s="57"/>
      <c r="D29" s="237">
        <f>SUM(D4:D28)</f>
        <v>0</v>
      </c>
      <c r="E29" s="238"/>
      <c r="F29" s="237"/>
      <c r="G29" s="236">
        <f>SUM(G4:G28)</f>
        <v>0</v>
      </c>
      <c r="H29" s="236">
        <f>SUM(H4:H28)</f>
        <v>4000000</v>
      </c>
      <c r="J29" s="223" t="s">
        <v>71</v>
      </c>
      <c r="K29" s="215"/>
      <c r="L29" s="224"/>
      <c r="M29" s="225">
        <f>SUM(M4:M28)</f>
        <v>0</v>
      </c>
      <c r="N29" s="226">
        <f>SUM(N4:N28)</f>
        <v>5450000</v>
      </c>
    </row>
    <row r="30" spans="1:18" ht="18" customHeight="1" thickTop="1">
      <c r="J30" s="227" t="s">
        <v>136</v>
      </c>
      <c r="K30" s="216"/>
      <c r="L30" s="216"/>
      <c r="M30" s="217"/>
      <c r="N30" s="228">
        <v>300000</v>
      </c>
    </row>
  </sheetData>
  <sheetProtection selectLockedCells="1" selectUnlockedCells="1"/>
  <sortState xmlns:xlrd2="http://schemas.microsoft.com/office/spreadsheetml/2017/richdata2" ref="A4:C14">
    <sortCondition ref="C4:C14"/>
  </sortState>
  <mergeCells count="14">
    <mergeCell ref="C24:C27"/>
    <mergeCell ref="F24:F27"/>
    <mergeCell ref="C12:C15"/>
    <mergeCell ref="F12:F15"/>
    <mergeCell ref="C16:C19"/>
    <mergeCell ref="F16:F19"/>
    <mergeCell ref="C20:C23"/>
    <mergeCell ref="F20:F23"/>
    <mergeCell ref="B1:N1"/>
    <mergeCell ref="B2:N2"/>
    <mergeCell ref="F4:F7"/>
    <mergeCell ref="C4:C7"/>
    <mergeCell ref="C8:C11"/>
    <mergeCell ref="F8:F11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8147-F955-1048-BB83-35871D297EF9}">
  <sheetPr>
    <tabColor theme="4"/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  <col min="16" max="16" width="9.1640625" style="232"/>
    <col min="17" max="17" width="10.33203125" bestFit="1" customWidth="1"/>
  </cols>
  <sheetData>
    <row r="1" spans="1:18" s="48" customFormat="1" ht="43.5" customHeight="1">
      <c r="B1" s="358" t="s">
        <v>208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P1" s="232"/>
    </row>
    <row r="2" spans="1:18" s="48" customFormat="1" ht="29.25" customHeight="1">
      <c r="B2" s="384" t="s">
        <v>314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P2" s="232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P3" s="232"/>
    </row>
    <row r="4" spans="1:18" s="6" customFormat="1" ht="18" customHeight="1">
      <c r="A4" s="157" t="s">
        <v>145</v>
      </c>
      <c r="B4" s="192">
        <v>13.1</v>
      </c>
      <c r="C4" s="50">
        <v>38</v>
      </c>
      <c r="D4" s="9">
        <v>33</v>
      </c>
      <c r="E4" s="52"/>
      <c r="F4" s="50">
        <v>1</v>
      </c>
      <c r="G4" s="50">
        <v>500</v>
      </c>
      <c r="H4" s="50">
        <v>1050000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1050000</v>
      </c>
      <c r="P4" s="232">
        <v>350000</v>
      </c>
      <c r="Q4" s="171">
        <f t="shared" ref="Q4:Q14" si="0">H4+P4</f>
        <v>1400000</v>
      </c>
    </row>
    <row r="5" spans="1:18" s="6" customFormat="1" ht="18" customHeight="1">
      <c r="A5" s="157" t="s">
        <v>12</v>
      </c>
      <c r="B5" s="192">
        <v>14.5</v>
      </c>
      <c r="C5" s="51">
        <v>38</v>
      </c>
      <c r="D5" s="51">
        <v>31</v>
      </c>
      <c r="E5" s="9" t="s">
        <v>317</v>
      </c>
      <c r="F5" s="50">
        <v>2</v>
      </c>
      <c r="G5" s="50">
        <v>300</v>
      </c>
      <c r="H5" s="50">
        <v>1250000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800000</v>
      </c>
      <c r="P5" s="232">
        <v>800000</v>
      </c>
      <c r="Q5" s="171">
        <f t="shared" si="0"/>
        <v>2050000</v>
      </c>
    </row>
    <row r="6" spans="1:18" s="6" customFormat="1" ht="18" customHeight="1">
      <c r="A6" s="157" t="s">
        <v>7</v>
      </c>
      <c r="B6" s="192">
        <v>26.2</v>
      </c>
      <c r="C6" s="50">
        <v>34</v>
      </c>
      <c r="D6" s="9">
        <v>38</v>
      </c>
      <c r="E6" s="9">
        <v>14.81</v>
      </c>
      <c r="F6" s="9">
        <v>3</v>
      </c>
      <c r="G6" s="9">
        <v>190</v>
      </c>
      <c r="H6" s="50">
        <v>850000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550000</v>
      </c>
      <c r="P6" s="232">
        <v>50000</v>
      </c>
      <c r="Q6" s="171">
        <f t="shared" si="0"/>
        <v>900000</v>
      </c>
    </row>
    <row r="7" spans="1:18" s="6" customFormat="1" ht="18" customHeight="1">
      <c r="A7" s="157" t="s">
        <v>22</v>
      </c>
      <c r="B7" s="192">
        <v>15</v>
      </c>
      <c r="C7" s="50">
        <v>29</v>
      </c>
      <c r="D7" s="51">
        <v>35</v>
      </c>
      <c r="E7" s="52"/>
      <c r="F7" s="50">
        <v>4</v>
      </c>
      <c r="G7" s="50">
        <v>135</v>
      </c>
      <c r="H7" s="50">
        <v>450000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450000</v>
      </c>
      <c r="O7" s="54"/>
      <c r="P7" s="232">
        <v>800000</v>
      </c>
      <c r="Q7" s="171">
        <f t="shared" si="0"/>
        <v>1250000</v>
      </c>
      <c r="R7" s="55"/>
    </row>
    <row r="8" spans="1:18" s="6" customFormat="1" ht="18" customHeight="1">
      <c r="A8" s="157" t="s">
        <v>32</v>
      </c>
      <c r="B8" s="192">
        <v>17</v>
      </c>
      <c r="C8" s="50">
        <v>28</v>
      </c>
      <c r="D8" s="51">
        <v>36</v>
      </c>
      <c r="E8" s="52">
        <v>2.38</v>
      </c>
      <c r="F8" s="50">
        <v>5</v>
      </c>
      <c r="G8" s="50">
        <v>110</v>
      </c>
      <c r="H8" s="50">
        <v>550000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400000</v>
      </c>
      <c r="P8" s="232">
        <v>350000</v>
      </c>
      <c r="Q8" s="171">
        <f t="shared" si="0"/>
        <v>900000</v>
      </c>
    </row>
    <row r="9" spans="1:18" s="6" customFormat="1" ht="18" customHeight="1">
      <c r="A9" s="157" t="s">
        <v>207</v>
      </c>
      <c r="B9" s="192">
        <v>14.6</v>
      </c>
      <c r="C9" s="51">
        <v>27</v>
      </c>
      <c r="D9" s="9">
        <v>41</v>
      </c>
      <c r="E9" s="52">
        <v>4.4800000000000004</v>
      </c>
      <c r="F9" s="9">
        <v>6</v>
      </c>
      <c r="G9" s="9">
        <v>100</v>
      </c>
      <c r="H9" s="50">
        <v>650000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350000.00000000006</v>
      </c>
      <c r="P9" s="232">
        <v>50000</v>
      </c>
      <c r="Q9" s="171">
        <f t="shared" si="0"/>
        <v>700000</v>
      </c>
    </row>
    <row r="10" spans="1:18" s="6" customFormat="1" ht="18" customHeight="1">
      <c r="A10" s="157" t="s">
        <v>202</v>
      </c>
      <c r="B10" s="192">
        <v>24.3</v>
      </c>
      <c r="C10" s="50">
        <v>26</v>
      </c>
      <c r="D10" s="9">
        <v>38</v>
      </c>
      <c r="E10" s="52" t="s">
        <v>316</v>
      </c>
      <c r="F10" s="50">
        <v>7</v>
      </c>
      <c r="G10" s="50">
        <v>90</v>
      </c>
      <c r="H10" s="50">
        <v>600000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300000</v>
      </c>
      <c r="P10" s="232">
        <v>350000</v>
      </c>
      <c r="Q10" s="171">
        <f t="shared" si="0"/>
        <v>950000</v>
      </c>
    </row>
    <row r="11" spans="1:18" s="6" customFormat="1" ht="18" customHeight="1">
      <c r="A11" s="157" t="s">
        <v>139</v>
      </c>
      <c r="B11" s="192">
        <v>14.8</v>
      </c>
      <c r="C11" s="50">
        <v>25</v>
      </c>
      <c r="D11" s="9">
        <v>41</v>
      </c>
      <c r="E11" s="52"/>
      <c r="F11" s="50" t="s">
        <v>210</v>
      </c>
      <c r="G11" s="50">
        <v>70</v>
      </c>
      <c r="H11" s="50">
        <v>150000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250000</v>
      </c>
      <c r="P11" s="232">
        <v>800000</v>
      </c>
      <c r="Q11" s="171">
        <f t="shared" si="0"/>
        <v>950000</v>
      </c>
    </row>
    <row r="12" spans="1:18" s="6" customFormat="1" ht="18" customHeight="1">
      <c r="A12" s="157" t="s">
        <v>26</v>
      </c>
      <c r="B12" s="192">
        <v>16</v>
      </c>
      <c r="C12" s="9">
        <v>25</v>
      </c>
      <c r="D12" s="51">
        <v>38</v>
      </c>
      <c r="E12" s="9"/>
      <c r="F12" s="50" t="s">
        <v>210</v>
      </c>
      <c r="G12" s="50">
        <v>70</v>
      </c>
      <c r="H12" s="50">
        <v>150000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50000</v>
      </c>
      <c r="P12" s="232">
        <v>350000</v>
      </c>
      <c r="Q12" s="171">
        <f t="shared" si="0"/>
        <v>500000</v>
      </c>
    </row>
    <row r="13" spans="1:18" s="6" customFormat="1" ht="18" customHeight="1">
      <c r="A13" s="157" t="s">
        <v>36</v>
      </c>
      <c r="B13" s="192">
        <v>18.399999999999999</v>
      </c>
      <c r="C13" s="9">
        <v>23</v>
      </c>
      <c r="D13" s="51">
        <v>38</v>
      </c>
      <c r="E13" s="9"/>
      <c r="F13" s="50">
        <v>10</v>
      </c>
      <c r="G13" s="50">
        <v>54</v>
      </c>
      <c r="H13" s="50">
        <v>50000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50000</v>
      </c>
      <c r="P13" s="232">
        <v>50000</v>
      </c>
      <c r="Q13" s="171">
        <f t="shared" si="0"/>
        <v>100000</v>
      </c>
    </row>
    <row r="14" spans="1:18" s="6" customFormat="1" ht="18" customHeight="1">
      <c r="A14" s="157" t="s">
        <v>14</v>
      </c>
      <c r="B14" s="192">
        <v>21.4</v>
      </c>
      <c r="C14" s="51">
        <v>21</v>
      </c>
      <c r="D14" s="51">
        <v>38</v>
      </c>
      <c r="E14" s="52"/>
      <c r="F14" s="50">
        <v>11</v>
      </c>
      <c r="G14" s="50">
        <v>49</v>
      </c>
      <c r="H14" s="50">
        <v>50000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50000</v>
      </c>
      <c r="P14" s="232">
        <v>50000</v>
      </c>
      <c r="Q14" s="171">
        <f t="shared" si="0"/>
        <v>100000</v>
      </c>
    </row>
    <row r="15" spans="1:18" s="6" customFormat="1" ht="18" customHeight="1">
      <c r="A15" s="157"/>
      <c r="B15" s="192"/>
      <c r="C15" s="51"/>
      <c r="D15" s="9"/>
      <c r="E15" s="52"/>
      <c r="F15" s="50"/>
      <c r="G15" s="50"/>
      <c r="H15" s="50"/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50000</v>
      </c>
      <c r="P15" s="232"/>
    </row>
    <row r="16" spans="1:18" s="6" customFormat="1" ht="18" customHeight="1">
      <c r="A16" s="157"/>
      <c r="B16" s="192"/>
      <c r="C16" s="9"/>
      <c r="D16" s="9"/>
      <c r="E16" s="52"/>
      <c r="F16" s="9"/>
      <c r="G16" s="9"/>
      <c r="H16" s="50"/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50000</v>
      </c>
      <c r="P16" s="232"/>
    </row>
    <row r="17" spans="1:18" s="6" customFormat="1" ht="18" customHeight="1">
      <c r="A17" s="157"/>
      <c r="B17" s="192"/>
      <c r="C17" s="50"/>
      <c r="D17" s="51"/>
      <c r="E17" s="52"/>
      <c r="F17" s="9"/>
      <c r="G17" s="9"/>
      <c r="H17" s="50"/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50000</v>
      </c>
      <c r="O17" s="54"/>
      <c r="P17" s="232"/>
      <c r="Q17" s="54"/>
      <c r="R17" s="55"/>
    </row>
    <row r="18" spans="1:18" s="6" customFormat="1" ht="18" customHeight="1">
      <c r="A18" s="157"/>
      <c r="B18" s="192"/>
      <c r="C18" s="50"/>
      <c r="D18" s="51"/>
      <c r="E18" s="9"/>
      <c r="F18" s="50"/>
      <c r="G18" s="50"/>
      <c r="H18" s="50"/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50000</v>
      </c>
      <c r="P18" s="232"/>
    </row>
    <row r="19" spans="1:18" s="6" customFormat="1" ht="18" customHeight="1">
      <c r="A19" s="157"/>
      <c r="B19" s="192"/>
      <c r="C19" s="51"/>
      <c r="D19" s="9"/>
      <c r="E19" s="9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50000</v>
      </c>
      <c r="P19" s="232"/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50000</v>
      </c>
      <c r="P20" s="232"/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50000</v>
      </c>
      <c r="P21" s="232"/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50000</v>
      </c>
      <c r="P22" s="232"/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50000</v>
      </c>
      <c r="P23" s="232"/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50000</v>
      </c>
      <c r="P24" s="232"/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50000</v>
      </c>
      <c r="P25" s="232"/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50000</v>
      </c>
      <c r="P26" s="232"/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50000</v>
      </c>
      <c r="P27" s="232"/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50000</v>
      </c>
    </row>
    <row r="29" spans="1:18" ht="18" customHeight="1" thickBot="1">
      <c r="A29" s="1"/>
      <c r="B29" s="3"/>
      <c r="C29" s="57"/>
      <c r="D29" s="237">
        <f>SUM(D4:D28)</f>
        <v>407</v>
      </c>
      <c r="E29" s="238"/>
      <c r="F29" s="237"/>
      <c r="G29" s="236">
        <f>SUM(G4:G28)</f>
        <v>1668</v>
      </c>
      <c r="H29" s="236">
        <f>SUM(H4:H28)</f>
        <v>5800000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5000000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300000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4327-7374-4B4D-BEAF-5F97CCD1FC64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237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77" t="s">
        <v>271</v>
      </c>
      <c r="B4" s="192">
        <v>25.3</v>
      </c>
      <c r="C4" s="50">
        <v>41</v>
      </c>
      <c r="D4" s="9">
        <v>38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77" t="s">
        <v>286</v>
      </c>
      <c r="B5" s="192">
        <v>15.2</v>
      </c>
      <c r="C5" s="51">
        <v>39</v>
      </c>
      <c r="D5" s="51">
        <v>28</v>
      </c>
      <c r="E5" s="9"/>
      <c r="F5" s="50">
        <v>2</v>
      </c>
      <c r="G5" s="50">
        <v>300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77" t="s">
        <v>277</v>
      </c>
      <c r="B6" s="192">
        <v>13.3</v>
      </c>
      <c r="C6" s="50">
        <v>38</v>
      </c>
      <c r="D6" s="9">
        <v>34</v>
      </c>
      <c r="E6" s="9"/>
      <c r="F6" s="9">
        <v>3</v>
      </c>
      <c r="G6" s="9">
        <v>190</v>
      </c>
      <c r="H6" s="50">
        <v>770000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77" t="s">
        <v>275</v>
      </c>
      <c r="B7" s="192">
        <v>17.399999999999999</v>
      </c>
      <c r="C7" s="50">
        <v>36</v>
      </c>
      <c r="D7" s="51">
        <v>33</v>
      </c>
      <c r="E7" s="52"/>
      <c r="F7" s="50">
        <v>4</v>
      </c>
      <c r="G7" s="50">
        <v>135</v>
      </c>
      <c r="H7" s="50">
        <v>630000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77" t="s">
        <v>293</v>
      </c>
      <c r="B8" s="192">
        <v>21.5</v>
      </c>
      <c r="C8" s="50">
        <v>35</v>
      </c>
      <c r="D8" s="51">
        <v>33</v>
      </c>
      <c r="E8" s="52"/>
      <c r="F8" s="50">
        <v>5</v>
      </c>
      <c r="G8" s="50">
        <v>110</v>
      </c>
      <c r="H8" s="50">
        <v>560000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77" t="s">
        <v>287</v>
      </c>
      <c r="B9" s="192">
        <v>8.4</v>
      </c>
      <c r="C9" s="51">
        <v>34</v>
      </c>
      <c r="D9" s="9">
        <v>32</v>
      </c>
      <c r="E9" s="52"/>
      <c r="F9" s="9" t="s">
        <v>200</v>
      </c>
      <c r="G9" s="9">
        <v>95</v>
      </c>
      <c r="H9" s="50">
        <v>455000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77" t="s">
        <v>20</v>
      </c>
      <c r="B10" s="192">
        <v>31.2</v>
      </c>
      <c r="C10" s="50">
        <v>34</v>
      </c>
      <c r="D10" s="9">
        <v>36</v>
      </c>
      <c r="E10" s="52"/>
      <c r="F10" s="50" t="s">
        <v>200</v>
      </c>
      <c r="G10" s="50">
        <v>95</v>
      </c>
      <c r="H10" s="50">
        <v>455000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77" t="s">
        <v>274</v>
      </c>
      <c r="B11" s="192">
        <v>18.399999999999999</v>
      </c>
      <c r="C11" s="50">
        <v>33</v>
      </c>
      <c r="D11" s="9">
        <v>33</v>
      </c>
      <c r="E11" s="52"/>
      <c r="F11" s="50" t="s">
        <v>210</v>
      </c>
      <c r="G11" s="50">
        <v>70</v>
      </c>
      <c r="H11" s="50">
        <v>210000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77" t="s">
        <v>207</v>
      </c>
      <c r="B12" s="192">
        <v>14.2</v>
      </c>
      <c r="C12" s="9">
        <v>33</v>
      </c>
      <c r="D12" s="51">
        <v>37</v>
      </c>
      <c r="E12" s="9">
        <v>3.44</v>
      </c>
      <c r="F12" s="50" t="s">
        <v>210</v>
      </c>
      <c r="G12" s="50">
        <v>70</v>
      </c>
      <c r="H12" s="50">
        <v>630000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77" t="s">
        <v>279</v>
      </c>
      <c r="B13" s="192">
        <v>22.8</v>
      </c>
      <c r="C13" s="9">
        <v>32</v>
      </c>
      <c r="D13" s="51">
        <v>38</v>
      </c>
      <c r="E13" s="9"/>
      <c r="F13" s="50">
        <v>10</v>
      </c>
      <c r="G13" s="50">
        <v>54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77" t="s">
        <v>34</v>
      </c>
      <c r="B14" s="192">
        <v>24.3</v>
      </c>
      <c r="C14" s="51">
        <v>30</v>
      </c>
      <c r="D14" s="51">
        <v>36</v>
      </c>
      <c r="E14" s="52"/>
      <c r="F14" s="50">
        <v>11</v>
      </c>
      <c r="G14" s="50">
        <v>49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77" t="s">
        <v>281</v>
      </c>
      <c r="B15" s="192">
        <v>14.3</v>
      </c>
      <c r="C15" s="51">
        <v>28</v>
      </c>
      <c r="D15" s="9">
        <v>39</v>
      </c>
      <c r="E15" s="52"/>
      <c r="F15" s="50">
        <v>12</v>
      </c>
      <c r="G15" s="50">
        <v>45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77" t="s">
        <v>143</v>
      </c>
      <c r="B16" s="192">
        <v>15</v>
      </c>
      <c r="C16" s="9">
        <v>27</v>
      </c>
      <c r="D16" s="9">
        <v>38</v>
      </c>
      <c r="E16" s="52"/>
      <c r="F16" s="9">
        <v>13</v>
      </c>
      <c r="G16" s="9">
        <v>41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77" t="s">
        <v>270</v>
      </c>
      <c r="B17" s="192">
        <v>13.7</v>
      </c>
      <c r="C17" s="50">
        <v>26</v>
      </c>
      <c r="D17" s="51">
        <v>40</v>
      </c>
      <c r="E17" s="52"/>
      <c r="F17" s="9">
        <v>14</v>
      </c>
      <c r="G17" s="9">
        <v>37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77"/>
      <c r="B18" s="192"/>
      <c r="C18" s="50"/>
      <c r="D18" s="51"/>
      <c r="E18" s="9"/>
      <c r="F18" s="50"/>
      <c r="G18" s="50"/>
      <c r="H18" s="50"/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77"/>
      <c r="B19" s="192"/>
      <c r="C19" s="51"/>
      <c r="D19" s="9"/>
      <c r="E19" s="9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7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7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7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7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7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7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7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7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7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495</v>
      </c>
      <c r="E29" s="238"/>
      <c r="F29" s="237"/>
      <c r="G29" s="236">
        <f>SUM(G4:G28)</f>
        <v>1791</v>
      </c>
      <c r="H29" s="236">
        <f>SUM(H4:H28)</f>
        <v>6650000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9D12-3416-5444-9614-AEA603EC26E0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100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231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286</v>
      </c>
      <c r="B4" s="192">
        <v>15.8</v>
      </c>
      <c r="C4" s="50">
        <v>42</v>
      </c>
      <c r="D4" s="9">
        <v>29</v>
      </c>
      <c r="E4" s="52"/>
      <c r="F4" s="50">
        <v>1</v>
      </c>
      <c r="G4" s="50">
        <v>550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49">
        <v>550</v>
      </c>
      <c r="N4" s="220">
        <v>1470000</v>
      </c>
    </row>
    <row r="5" spans="1:18" s="6" customFormat="1" ht="18" customHeight="1">
      <c r="A5" s="157" t="s">
        <v>271</v>
      </c>
      <c r="B5" s="192">
        <v>25.7</v>
      </c>
      <c r="C5" s="51">
        <v>40</v>
      </c>
      <c r="D5" s="51">
        <v>38</v>
      </c>
      <c r="E5" s="9"/>
      <c r="F5" s="50" t="s">
        <v>225</v>
      </c>
      <c r="G5" s="50">
        <v>270</v>
      </c>
      <c r="H5" s="50">
        <v>945000</v>
      </c>
      <c r="I5" s="53"/>
      <c r="J5" s="221">
        <v>2</v>
      </c>
      <c r="K5" s="213">
        <v>0.15</v>
      </c>
      <c r="L5" s="214">
        <v>0.16</v>
      </c>
      <c r="M5" s="249">
        <v>330</v>
      </c>
      <c r="N5" s="220">
        <v>1120000</v>
      </c>
    </row>
    <row r="6" spans="1:18" s="6" customFormat="1" ht="18" customHeight="1">
      <c r="A6" s="157" t="s">
        <v>287</v>
      </c>
      <c r="B6" s="192">
        <v>9.3000000000000007</v>
      </c>
      <c r="C6" s="50">
        <v>40</v>
      </c>
      <c r="D6" s="9">
        <v>28</v>
      </c>
      <c r="E6" s="9"/>
      <c r="F6" s="9" t="s">
        <v>225</v>
      </c>
      <c r="G6" s="9">
        <v>270</v>
      </c>
      <c r="H6" s="50">
        <v>945000</v>
      </c>
      <c r="I6" s="53"/>
      <c r="J6" s="218">
        <v>3</v>
      </c>
      <c r="K6" s="213">
        <v>9.5000000000000001E-2</v>
      </c>
      <c r="L6" s="214">
        <v>0.11</v>
      </c>
      <c r="M6" s="249">
        <v>209</v>
      </c>
      <c r="N6" s="220">
        <v>770000</v>
      </c>
    </row>
    <row r="7" spans="1:18" s="6" customFormat="1" ht="18" customHeight="1">
      <c r="A7" s="157" t="s">
        <v>272</v>
      </c>
      <c r="B7" s="192">
        <v>19.3</v>
      </c>
      <c r="C7" s="50">
        <v>38</v>
      </c>
      <c r="D7" s="51">
        <v>30</v>
      </c>
      <c r="E7" s="52"/>
      <c r="F7" s="50" t="s">
        <v>199</v>
      </c>
      <c r="G7" s="50">
        <v>135</v>
      </c>
      <c r="H7" s="50">
        <v>595000</v>
      </c>
      <c r="I7" s="53"/>
      <c r="J7" s="221">
        <v>4</v>
      </c>
      <c r="K7" s="213">
        <v>6.7500000000000004E-2</v>
      </c>
      <c r="L7" s="214">
        <v>0.09</v>
      </c>
      <c r="M7" s="249">
        <v>148.5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276</v>
      </c>
      <c r="B8" s="192">
        <v>15.8</v>
      </c>
      <c r="C8" s="50">
        <v>38</v>
      </c>
      <c r="D8" s="51">
        <v>28</v>
      </c>
      <c r="E8" s="52"/>
      <c r="F8" s="50" t="s">
        <v>199</v>
      </c>
      <c r="G8" s="50">
        <v>135</v>
      </c>
      <c r="H8" s="50">
        <v>595000</v>
      </c>
      <c r="I8" s="53"/>
      <c r="J8" s="218">
        <v>5</v>
      </c>
      <c r="K8" s="213">
        <v>5.5E-2</v>
      </c>
      <c r="L8" s="214">
        <v>0.08</v>
      </c>
      <c r="M8" s="249">
        <v>121</v>
      </c>
      <c r="N8" s="220">
        <v>560000</v>
      </c>
    </row>
    <row r="9" spans="1:18" s="6" customFormat="1" ht="18" customHeight="1">
      <c r="A9" s="157" t="s">
        <v>277</v>
      </c>
      <c r="B9" s="192">
        <v>13.7</v>
      </c>
      <c r="C9" s="51">
        <v>35</v>
      </c>
      <c r="D9" s="9">
        <v>35</v>
      </c>
      <c r="E9" s="52"/>
      <c r="F9" s="9" t="s">
        <v>200</v>
      </c>
      <c r="G9" s="9">
        <v>91</v>
      </c>
      <c r="H9" s="50">
        <v>332500</v>
      </c>
      <c r="I9" s="53"/>
      <c r="J9" s="221">
        <v>6</v>
      </c>
      <c r="K9" s="213">
        <v>0.05</v>
      </c>
      <c r="L9" s="214">
        <v>7.0000000000000007E-2</v>
      </c>
      <c r="M9" s="249">
        <v>110</v>
      </c>
      <c r="N9" s="220">
        <v>490000.00000000006</v>
      </c>
    </row>
    <row r="10" spans="1:18" s="6" customFormat="1" ht="18" customHeight="1">
      <c r="A10" s="157" t="s">
        <v>211</v>
      </c>
      <c r="B10" s="192">
        <v>16.3</v>
      </c>
      <c r="C10" s="50">
        <v>35</v>
      </c>
      <c r="D10" s="9">
        <v>33</v>
      </c>
      <c r="E10" s="52"/>
      <c r="F10" s="50" t="s">
        <v>200</v>
      </c>
      <c r="G10" s="50">
        <v>91</v>
      </c>
      <c r="H10" s="50">
        <v>332500</v>
      </c>
      <c r="I10" s="53"/>
      <c r="J10" s="218">
        <v>7</v>
      </c>
      <c r="K10" s="213">
        <v>4.4999999999999998E-2</v>
      </c>
      <c r="L10" s="214">
        <v>0.06</v>
      </c>
      <c r="M10" s="249">
        <v>99</v>
      </c>
      <c r="N10" s="220">
        <v>420000</v>
      </c>
    </row>
    <row r="11" spans="1:18" s="6" customFormat="1" ht="18" customHeight="1">
      <c r="A11" s="157" t="s">
        <v>304</v>
      </c>
      <c r="B11" s="192">
        <v>24.2</v>
      </c>
      <c r="C11" s="50">
        <v>35</v>
      </c>
      <c r="D11" s="9">
        <v>35</v>
      </c>
      <c r="E11" s="52"/>
      <c r="F11" s="50" t="s">
        <v>200</v>
      </c>
      <c r="G11" s="50">
        <v>91</v>
      </c>
      <c r="H11" s="50">
        <v>332500</v>
      </c>
      <c r="I11" s="53"/>
      <c r="J11" s="221">
        <v>8</v>
      </c>
      <c r="K11" s="213">
        <v>0.04</v>
      </c>
      <c r="L11" s="214">
        <v>0.05</v>
      </c>
      <c r="M11" s="249">
        <v>88</v>
      </c>
      <c r="N11" s="220">
        <v>350000</v>
      </c>
    </row>
    <row r="12" spans="1:18" s="6" customFormat="1" ht="18" customHeight="1">
      <c r="A12" s="157" t="s">
        <v>275</v>
      </c>
      <c r="B12" s="192">
        <v>17.7</v>
      </c>
      <c r="C12" s="9">
        <v>35</v>
      </c>
      <c r="D12" s="51">
        <v>31</v>
      </c>
      <c r="E12" s="9">
        <v>5.97</v>
      </c>
      <c r="F12" s="50" t="s">
        <v>200</v>
      </c>
      <c r="G12" s="50">
        <v>91</v>
      </c>
      <c r="H12" s="50">
        <v>432500</v>
      </c>
      <c r="I12" s="53"/>
      <c r="J12" s="218">
        <v>9</v>
      </c>
      <c r="K12" s="213">
        <v>0.03</v>
      </c>
      <c r="L12" s="214">
        <v>0.01</v>
      </c>
      <c r="M12" s="249">
        <v>66</v>
      </c>
      <c r="N12" s="220">
        <v>70000</v>
      </c>
    </row>
    <row r="13" spans="1:18" s="6" customFormat="1" ht="18" customHeight="1">
      <c r="A13" s="157" t="s">
        <v>270</v>
      </c>
      <c r="B13" s="192">
        <v>13.8</v>
      </c>
      <c r="C13" s="9">
        <v>34</v>
      </c>
      <c r="D13" s="51">
        <v>33</v>
      </c>
      <c r="E13" s="9" t="s">
        <v>313</v>
      </c>
      <c r="F13" s="50">
        <v>10</v>
      </c>
      <c r="G13" s="50">
        <v>59</v>
      </c>
      <c r="H13" s="50">
        <v>370000</v>
      </c>
      <c r="I13" s="53"/>
      <c r="J13" s="221">
        <v>10</v>
      </c>
      <c r="K13" s="213">
        <v>2.7E-2</v>
      </c>
      <c r="L13" s="214">
        <v>0.01</v>
      </c>
      <c r="M13" s="249">
        <v>59.4</v>
      </c>
      <c r="N13" s="220">
        <v>70000</v>
      </c>
    </row>
    <row r="14" spans="1:18" s="6" customFormat="1" ht="18" customHeight="1">
      <c r="A14" s="157" t="s">
        <v>298</v>
      </c>
      <c r="B14" s="192">
        <v>14.2</v>
      </c>
      <c r="C14" s="51">
        <v>33</v>
      </c>
      <c r="D14" s="51">
        <v>33</v>
      </c>
      <c r="E14" s="52">
        <v>1.4</v>
      </c>
      <c r="F14" s="50" t="s">
        <v>291</v>
      </c>
      <c r="G14" s="50">
        <v>52</v>
      </c>
      <c r="H14" s="50">
        <v>490000</v>
      </c>
      <c r="I14" s="53"/>
      <c r="J14" s="218">
        <v>11</v>
      </c>
      <c r="K14" s="213">
        <v>2.4500000000000001E-2</v>
      </c>
      <c r="L14" s="214">
        <v>0.01</v>
      </c>
      <c r="M14" s="249">
        <v>53.9</v>
      </c>
      <c r="N14" s="220">
        <v>70000</v>
      </c>
    </row>
    <row r="15" spans="1:18" s="6" customFormat="1" ht="18" customHeight="1">
      <c r="A15" s="157" t="s">
        <v>281</v>
      </c>
      <c r="B15" s="192">
        <v>14.2</v>
      </c>
      <c r="C15" s="51">
        <v>33</v>
      </c>
      <c r="D15" s="9">
        <v>33</v>
      </c>
      <c r="E15" s="52"/>
      <c r="F15" s="50" t="s">
        <v>291</v>
      </c>
      <c r="G15" s="50">
        <v>52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49">
        <v>49.5</v>
      </c>
      <c r="N15" s="220">
        <v>70000</v>
      </c>
    </row>
    <row r="16" spans="1:18" s="6" customFormat="1" ht="18" customHeight="1">
      <c r="A16" s="157" t="s">
        <v>293</v>
      </c>
      <c r="B16" s="192">
        <v>21.3</v>
      </c>
      <c r="C16" s="9">
        <v>31</v>
      </c>
      <c r="D16" s="9">
        <v>33</v>
      </c>
      <c r="E16" s="52"/>
      <c r="F16" s="9">
        <v>13</v>
      </c>
      <c r="G16" s="9">
        <v>45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49">
        <v>45.1</v>
      </c>
      <c r="N16" s="220">
        <v>70000</v>
      </c>
    </row>
    <row r="17" spans="1:18" s="6" customFormat="1" ht="18" customHeight="1">
      <c r="A17" s="157" t="s">
        <v>274</v>
      </c>
      <c r="B17" s="192">
        <v>18.399999999999999</v>
      </c>
      <c r="C17" s="50">
        <v>30</v>
      </c>
      <c r="D17" s="51">
        <v>34</v>
      </c>
      <c r="E17" s="52"/>
      <c r="F17" s="9" t="s">
        <v>292</v>
      </c>
      <c r="G17" s="9">
        <v>39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49">
        <v>40.699999999999996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279</v>
      </c>
      <c r="B18" s="192">
        <v>22.8</v>
      </c>
      <c r="C18" s="50">
        <v>30</v>
      </c>
      <c r="D18" s="51">
        <v>38</v>
      </c>
      <c r="E18" s="9"/>
      <c r="F18" s="50" t="s">
        <v>292</v>
      </c>
      <c r="G18" s="50">
        <v>39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49">
        <v>36.300000000000004</v>
      </c>
      <c r="N18" s="220">
        <v>70000</v>
      </c>
    </row>
    <row r="19" spans="1:18" s="6" customFormat="1" ht="18" customHeight="1">
      <c r="A19" s="157" t="s">
        <v>34</v>
      </c>
      <c r="B19" s="192">
        <v>24.3</v>
      </c>
      <c r="C19" s="51">
        <v>28</v>
      </c>
      <c r="D19" s="9">
        <v>38</v>
      </c>
      <c r="E19" s="9"/>
      <c r="F19" s="50">
        <v>16</v>
      </c>
      <c r="G19" s="50">
        <v>32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49">
        <v>31.900000000000002</v>
      </c>
      <c r="N19" s="220">
        <v>70000</v>
      </c>
    </row>
    <row r="20" spans="1:18" s="48" customFormat="1" ht="18" customHeight="1">
      <c r="A20" s="157" t="s">
        <v>20</v>
      </c>
      <c r="B20" s="192">
        <v>31.1</v>
      </c>
      <c r="C20" s="50">
        <v>26</v>
      </c>
      <c r="D20" s="9">
        <v>40</v>
      </c>
      <c r="E20" s="52"/>
      <c r="F20" s="9">
        <v>17</v>
      </c>
      <c r="G20" s="9">
        <v>29</v>
      </c>
      <c r="H20" s="50">
        <v>70000</v>
      </c>
      <c r="I20" s="53"/>
      <c r="J20" s="218">
        <v>17</v>
      </c>
      <c r="K20" s="213">
        <v>1.2999999999999999E-2</v>
      </c>
      <c r="L20" s="214">
        <v>0.01</v>
      </c>
      <c r="M20" s="249">
        <v>28.599999999999998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49">
        <v>25.3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49">
        <v>22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49">
        <v>19.799999999999997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49">
        <v>17.600000000000001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15.4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13.200000000000001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49">
        <v>11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8.8000000000000007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569</v>
      </c>
      <c r="E29" s="238"/>
      <c r="F29" s="237"/>
      <c r="G29" s="236">
        <f>SUM(G4:G28)</f>
        <v>2071</v>
      </c>
      <c r="H29" s="236">
        <f>SUM(H4:H28)</f>
        <v>7260000</v>
      </c>
      <c r="J29" s="223" t="s">
        <v>71</v>
      </c>
      <c r="K29" s="215"/>
      <c r="L29" s="224"/>
      <c r="M29" s="225">
        <f>SUM(M4:M28)</f>
        <v>2200.0000000000005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3C81-B9A4-F043-A2C1-07131C7CAA76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166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246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277</v>
      </c>
      <c r="B4" s="192">
        <v>14.6</v>
      </c>
      <c r="C4" s="50">
        <v>43</v>
      </c>
      <c r="D4" s="9">
        <v>25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287</v>
      </c>
      <c r="B5" s="192">
        <v>9.6</v>
      </c>
      <c r="C5" s="51">
        <v>38</v>
      </c>
      <c r="D5" s="51">
        <v>27</v>
      </c>
      <c r="E5" s="9"/>
      <c r="F5" s="50">
        <v>2</v>
      </c>
      <c r="G5" s="50">
        <v>300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304</v>
      </c>
      <c r="B6" s="192">
        <v>24.5</v>
      </c>
      <c r="C6" s="50">
        <v>36</v>
      </c>
      <c r="D6" s="9">
        <v>38</v>
      </c>
      <c r="E6" s="9"/>
      <c r="F6" s="9" t="s">
        <v>300</v>
      </c>
      <c r="G6" s="9">
        <v>145</v>
      </c>
      <c r="H6" s="50">
        <v>653333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286</v>
      </c>
      <c r="B7" s="192">
        <v>15.7</v>
      </c>
      <c r="C7" s="50">
        <v>36</v>
      </c>
      <c r="D7" s="51">
        <v>28</v>
      </c>
      <c r="E7" s="52"/>
      <c r="F7" s="50" t="s">
        <v>300</v>
      </c>
      <c r="G7" s="50">
        <v>145</v>
      </c>
      <c r="H7" s="50">
        <v>653333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271</v>
      </c>
      <c r="B8" s="192">
        <v>26.1</v>
      </c>
      <c r="C8" s="50">
        <v>36</v>
      </c>
      <c r="D8" s="51">
        <v>34</v>
      </c>
      <c r="E8" s="52"/>
      <c r="F8" s="50" t="s">
        <v>300</v>
      </c>
      <c r="G8" s="50">
        <v>145</v>
      </c>
      <c r="H8" s="50">
        <v>653333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273</v>
      </c>
      <c r="B9" s="192">
        <v>22.2</v>
      </c>
      <c r="C9" s="51">
        <v>35</v>
      </c>
      <c r="D9" s="9">
        <v>35</v>
      </c>
      <c r="E9" s="52">
        <v>0</v>
      </c>
      <c r="F9" s="9" t="s">
        <v>200</v>
      </c>
      <c r="G9" s="9">
        <v>95</v>
      </c>
      <c r="H9" s="50">
        <v>875000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207</v>
      </c>
      <c r="B10" s="192">
        <v>13.4</v>
      </c>
      <c r="C10" s="50">
        <v>35</v>
      </c>
      <c r="D10" s="9">
        <v>34</v>
      </c>
      <c r="E10" s="52"/>
      <c r="F10" s="50" t="s">
        <v>200</v>
      </c>
      <c r="G10" s="50">
        <v>95</v>
      </c>
      <c r="H10" s="50">
        <v>455000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34</v>
      </c>
      <c r="B11" s="192">
        <v>24.9</v>
      </c>
      <c r="C11" s="50">
        <v>34</v>
      </c>
      <c r="D11" s="9">
        <v>34</v>
      </c>
      <c r="E11" s="52"/>
      <c r="F11" s="50">
        <v>8</v>
      </c>
      <c r="G11" s="50">
        <v>80</v>
      </c>
      <c r="H11" s="50">
        <v>350000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279</v>
      </c>
      <c r="B12" s="192">
        <v>22.8</v>
      </c>
      <c r="C12" s="9">
        <v>32</v>
      </c>
      <c r="D12" s="51">
        <v>35</v>
      </c>
      <c r="E12" s="9"/>
      <c r="F12" s="50">
        <v>9</v>
      </c>
      <c r="G12" s="50">
        <v>60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275</v>
      </c>
      <c r="B13" s="192">
        <v>17</v>
      </c>
      <c r="C13" s="9">
        <v>31</v>
      </c>
      <c r="D13" s="51">
        <v>35</v>
      </c>
      <c r="E13" s="9"/>
      <c r="F13" s="50">
        <v>10</v>
      </c>
      <c r="G13" s="50">
        <v>54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276</v>
      </c>
      <c r="B14" s="192">
        <v>15.8</v>
      </c>
      <c r="C14" s="51">
        <v>30</v>
      </c>
      <c r="D14" s="51">
        <v>34</v>
      </c>
      <c r="E14" s="52"/>
      <c r="F14" s="50">
        <v>11</v>
      </c>
      <c r="G14" s="50">
        <v>49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278</v>
      </c>
      <c r="B15" s="192">
        <v>15</v>
      </c>
      <c r="C15" s="51">
        <v>29</v>
      </c>
      <c r="D15" s="9">
        <v>35</v>
      </c>
      <c r="E15" s="52"/>
      <c r="F15" s="50">
        <v>12</v>
      </c>
      <c r="G15" s="50">
        <v>45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293</v>
      </c>
      <c r="B16" s="192">
        <v>20.100000000000001</v>
      </c>
      <c r="C16" s="9">
        <v>28</v>
      </c>
      <c r="D16" s="9">
        <v>39</v>
      </c>
      <c r="E16" s="52"/>
      <c r="F16" s="9" t="s">
        <v>302</v>
      </c>
      <c r="G16" s="9">
        <v>41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310</v>
      </c>
      <c r="B17" s="192">
        <v>31.1</v>
      </c>
      <c r="C17" s="50">
        <v>28</v>
      </c>
      <c r="D17" s="51">
        <v>40</v>
      </c>
      <c r="E17" s="52"/>
      <c r="F17" s="9" t="s">
        <v>302</v>
      </c>
      <c r="G17" s="9">
        <v>35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274</v>
      </c>
      <c r="B18" s="192">
        <v>18.399999999999999</v>
      </c>
      <c r="C18" s="50">
        <v>27</v>
      </c>
      <c r="D18" s="51">
        <v>35</v>
      </c>
      <c r="E18" s="9"/>
      <c r="F18" s="50">
        <v>15</v>
      </c>
      <c r="G18" s="50">
        <v>35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 t="s">
        <v>270</v>
      </c>
      <c r="B19" s="192">
        <v>13.5</v>
      </c>
      <c r="C19" s="51">
        <v>26</v>
      </c>
      <c r="D19" s="9">
        <v>33</v>
      </c>
      <c r="E19" s="56"/>
      <c r="F19" s="50" t="s">
        <v>311</v>
      </c>
      <c r="G19" s="50">
        <v>28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 t="s">
        <v>211</v>
      </c>
      <c r="B20" s="192">
        <v>16.3</v>
      </c>
      <c r="C20" s="50">
        <v>26</v>
      </c>
      <c r="D20" s="9">
        <v>41</v>
      </c>
      <c r="E20" s="52"/>
      <c r="F20" s="9" t="s">
        <v>311</v>
      </c>
      <c r="G20" s="9">
        <v>28</v>
      </c>
      <c r="H20" s="50">
        <v>70000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582</v>
      </c>
      <c r="E29" s="238"/>
      <c r="F29" s="237"/>
      <c r="G29" s="236">
        <f>SUM(G4:G28)</f>
        <v>1880</v>
      </c>
      <c r="H29" s="236">
        <f>SUM(H4:H28)</f>
        <v>6859999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4C77-8FE2-2D4F-856B-D206EA9D623C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128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269</v>
      </c>
      <c r="B4" s="192">
        <v>27.2</v>
      </c>
      <c r="C4" s="50">
        <v>61</v>
      </c>
      <c r="D4" s="9">
        <v>34</v>
      </c>
      <c r="E4" s="52"/>
      <c r="F4" s="50">
        <v>1</v>
      </c>
      <c r="G4" s="50">
        <v>600</v>
      </c>
      <c r="H4" s="50">
        <v>2100000</v>
      </c>
      <c r="I4" s="53"/>
      <c r="J4" s="218">
        <v>1</v>
      </c>
      <c r="K4" s="213">
        <v>0.25</v>
      </c>
      <c r="L4" s="214">
        <v>0.21</v>
      </c>
      <c r="M4" s="249">
        <v>600</v>
      </c>
      <c r="N4" s="220">
        <v>2100000</v>
      </c>
    </row>
    <row r="5" spans="1:18" s="6" customFormat="1" ht="18" customHeight="1">
      <c r="A5" s="157" t="s">
        <v>270</v>
      </c>
      <c r="B5" s="192">
        <v>14.1</v>
      </c>
      <c r="C5" s="51">
        <v>62</v>
      </c>
      <c r="D5" s="51">
        <v>27</v>
      </c>
      <c r="E5" s="9"/>
      <c r="F5" s="50">
        <v>2</v>
      </c>
      <c r="G5" s="50">
        <v>360</v>
      </c>
      <c r="H5" s="50">
        <v>1600000</v>
      </c>
      <c r="I5" s="53"/>
      <c r="J5" s="221">
        <v>2</v>
      </c>
      <c r="K5" s="213">
        <v>0.15</v>
      </c>
      <c r="L5" s="214">
        <v>0.16</v>
      </c>
      <c r="M5" s="249">
        <v>360</v>
      </c>
      <c r="N5" s="220">
        <v>1600000</v>
      </c>
    </row>
    <row r="6" spans="1:18" s="6" customFormat="1" ht="18" customHeight="1">
      <c r="A6" s="157" t="s">
        <v>275</v>
      </c>
      <c r="B6" s="192">
        <v>18</v>
      </c>
      <c r="C6" s="50">
        <v>63</v>
      </c>
      <c r="D6" s="9">
        <v>36</v>
      </c>
      <c r="E6" s="9"/>
      <c r="F6" s="9">
        <v>3</v>
      </c>
      <c r="G6" s="9">
        <v>228</v>
      </c>
      <c r="H6" s="50">
        <v>1100000</v>
      </c>
      <c r="I6" s="53"/>
      <c r="J6" s="218">
        <v>3</v>
      </c>
      <c r="K6" s="213">
        <v>9.5000000000000001E-2</v>
      </c>
      <c r="L6" s="214">
        <v>0.11</v>
      </c>
      <c r="M6" s="249">
        <v>228</v>
      </c>
      <c r="N6" s="220">
        <v>1100000</v>
      </c>
    </row>
    <row r="7" spans="1:18" s="6" customFormat="1" ht="18" customHeight="1">
      <c r="A7" s="157" t="s">
        <v>143</v>
      </c>
      <c r="B7" s="192">
        <v>16</v>
      </c>
      <c r="C7" s="50">
        <v>65</v>
      </c>
      <c r="D7" s="51">
        <v>33</v>
      </c>
      <c r="E7" s="52"/>
      <c r="F7" s="50" t="s">
        <v>199</v>
      </c>
      <c r="G7" s="50">
        <v>138</v>
      </c>
      <c r="H7" s="50">
        <v>800000</v>
      </c>
      <c r="I7" s="53"/>
      <c r="J7" s="221">
        <v>4</v>
      </c>
      <c r="K7" s="213">
        <v>6.7500000000000004E-2</v>
      </c>
      <c r="L7" s="214">
        <v>0.09</v>
      </c>
      <c r="M7" s="249">
        <v>162</v>
      </c>
      <c r="N7" s="220">
        <v>900000</v>
      </c>
      <c r="O7" s="54"/>
      <c r="P7" s="54"/>
      <c r="Q7" s="54"/>
      <c r="R7" s="55"/>
    </row>
    <row r="8" spans="1:18" s="6" customFormat="1" ht="18" customHeight="1">
      <c r="A8" s="157" t="s">
        <v>277</v>
      </c>
      <c r="B8" s="192">
        <v>15.3</v>
      </c>
      <c r="C8" s="50">
        <v>65</v>
      </c>
      <c r="D8" s="51">
        <v>32</v>
      </c>
      <c r="E8" s="52"/>
      <c r="F8" s="50" t="s">
        <v>199</v>
      </c>
      <c r="G8" s="50">
        <v>138</v>
      </c>
      <c r="H8" s="50">
        <v>800000</v>
      </c>
      <c r="I8" s="53"/>
      <c r="J8" s="218">
        <v>5</v>
      </c>
      <c r="K8" s="213">
        <v>5.5E-2</v>
      </c>
      <c r="L8" s="214">
        <v>0.08</v>
      </c>
      <c r="M8" s="249">
        <v>132</v>
      </c>
      <c r="N8" s="220">
        <v>800000</v>
      </c>
    </row>
    <row r="9" spans="1:18" s="6" customFormat="1" ht="18" customHeight="1">
      <c r="A9" s="157" t="s">
        <v>287</v>
      </c>
      <c r="B9" s="192">
        <v>10.1</v>
      </c>
      <c r="C9" s="51">
        <v>65</v>
      </c>
      <c r="D9" s="9">
        <v>32</v>
      </c>
      <c r="E9" s="52"/>
      <c r="F9" s="9" t="s">
        <v>199</v>
      </c>
      <c r="G9" s="9">
        <v>138</v>
      </c>
      <c r="H9" s="50">
        <v>800000</v>
      </c>
      <c r="I9" s="53"/>
      <c r="J9" s="221">
        <v>6</v>
      </c>
      <c r="K9" s="213">
        <v>0.05</v>
      </c>
      <c r="L9" s="214">
        <v>7.0000000000000007E-2</v>
      </c>
      <c r="M9" s="249">
        <v>120</v>
      </c>
      <c r="N9" s="220">
        <v>700000.00000000012</v>
      </c>
    </row>
    <row r="10" spans="1:18" s="6" customFormat="1" ht="18" customHeight="1">
      <c r="A10" s="157" t="s">
        <v>295</v>
      </c>
      <c r="B10" s="192">
        <v>16.899999999999999</v>
      </c>
      <c r="C10" s="50">
        <v>67</v>
      </c>
      <c r="D10" s="9">
        <v>33</v>
      </c>
      <c r="E10" s="52"/>
      <c r="F10" s="50" t="s">
        <v>301</v>
      </c>
      <c r="G10" s="50">
        <v>102</v>
      </c>
      <c r="H10" s="50">
        <v>550000</v>
      </c>
      <c r="I10" s="53"/>
      <c r="J10" s="218">
        <v>7</v>
      </c>
      <c r="K10" s="213">
        <v>4.4999999999999998E-2</v>
      </c>
      <c r="L10" s="214">
        <v>0.06</v>
      </c>
      <c r="M10" s="249">
        <v>108</v>
      </c>
      <c r="N10" s="220">
        <v>600000</v>
      </c>
    </row>
    <row r="11" spans="1:18" s="6" customFormat="1" ht="18" customHeight="1">
      <c r="A11" s="157" t="s">
        <v>276</v>
      </c>
      <c r="B11" s="192">
        <v>16.2</v>
      </c>
      <c r="C11" s="50">
        <v>67</v>
      </c>
      <c r="D11" s="9">
        <v>32</v>
      </c>
      <c r="E11" s="52">
        <v>2.48</v>
      </c>
      <c r="F11" s="50" t="s">
        <v>301</v>
      </c>
      <c r="G11" s="50">
        <v>102</v>
      </c>
      <c r="H11" s="50">
        <v>1150000</v>
      </c>
      <c r="I11" s="53"/>
      <c r="J11" s="221">
        <v>8</v>
      </c>
      <c r="K11" s="213">
        <v>0.04</v>
      </c>
      <c r="L11" s="214">
        <v>0.05</v>
      </c>
      <c r="M11" s="249">
        <v>96</v>
      </c>
      <c r="N11" s="220">
        <v>500000</v>
      </c>
    </row>
    <row r="12" spans="1:18" s="6" customFormat="1" ht="18" customHeight="1">
      <c r="A12" s="157" t="s">
        <v>207</v>
      </c>
      <c r="B12" s="192">
        <v>13.9</v>
      </c>
      <c r="C12" s="9">
        <v>68</v>
      </c>
      <c r="D12" s="51">
        <v>33</v>
      </c>
      <c r="E12" s="9"/>
      <c r="F12" s="50" t="s">
        <v>201</v>
      </c>
      <c r="G12" s="50">
        <v>68</v>
      </c>
      <c r="H12" s="50">
        <v>100000</v>
      </c>
      <c r="I12" s="53"/>
      <c r="J12" s="218">
        <v>9</v>
      </c>
      <c r="K12" s="213">
        <v>0.03</v>
      </c>
      <c r="L12" s="214">
        <v>0.01</v>
      </c>
      <c r="M12" s="249">
        <v>72</v>
      </c>
      <c r="N12" s="220">
        <v>100000</v>
      </c>
    </row>
    <row r="13" spans="1:18" s="6" customFormat="1" ht="18" customHeight="1">
      <c r="A13" s="157" t="s">
        <v>278</v>
      </c>
      <c r="B13" s="192">
        <v>15.1</v>
      </c>
      <c r="C13" s="9">
        <v>68</v>
      </c>
      <c r="D13" s="51">
        <v>35</v>
      </c>
      <c r="E13" s="9"/>
      <c r="F13" s="50" t="s">
        <v>201</v>
      </c>
      <c r="G13" s="50">
        <v>68</v>
      </c>
      <c r="H13" s="50">
        <v>100000</v>
      </c>
      <c r="I13" s="53"/>
      <c r="J13" s="221">
        <v>10</v>
      </c>
      <c r="K13" s="213">
        <v>2.7E-2</v>
      </c>
      <c r="L13" s="214">
        <v>0.01</v>
      </c>
      <c r="M13" s="249">
        <v>64.8</v>
      </c>
      <c r="N13" s="220">
        <v>100000</v>
      </c>
    </row>
    <row r="14" spans="1:18" s="6" customFormat="1" ht="18" customHeight="1">
      <c r="A14" s="157" t="s">
        <v>274</v>
      </c>
      <c r="B14" s="192">
        <v>18.7</v>
      </c>
      <c r="C14" s="51">
        <v>69</v>
      </c>
      <c r="D14" s="51">
        <v>31</v>
      </c>
      <c r="E14" s="52"/>
      <c r="F14" s="50" t="s">
        <v>291</v>
      </c>
      <c r="G14" s="50">
        <v>54</v>
      </c>
      <c r="H14" s="50">
        <v>100000</v>
      </c>
      <c r="I14" s="53"/>
      <c r="J14" s="218">
        <v>11</v>
      </c>
      <c r="K14" s="213">
        <v>2.4500000000000001E-2</v>
      </c>
      <c r="L14" s="214">
        <v>0.01</v>
      </c>
      <c r="M14" s="249">
        <v>58.800000000000004</v>
      </c>
      <c r="N14" s="220">
        <v>100000</v>
      </c>
    </row>
    <row r="15" spans="1:18" s="6" customFormat="1" ht="18" customHeight="1">
      <c r="A15" s="157" t="s">
        <v>293</v>
      </c>
      <c r="B15" s="192">
        <v>20</v>
      </c>
      <c r="C15" s="51">
        <v>69</v>
      </c>
      <c r="D15" s="9">
        <v>32</v>
      </c>
      <c r="E15" s="52"/>
      <c r="F15" s="50" t="s">
        <v>291</v>
      </c>
      <c r="G15" s="50">
        <v>54</v>
      </c>
      <c r="H15" s="50">
        <v>100000</v>
      </c>
      <c r="I15" s="53"/>
      <c r="J15" s="221">
        <v>12</v>
      </c>
      <c r="K15" s="213">
        <v>2.2499999999999999E-2</v>
      </c>
      <c r="L15" s="214">
        <v>0.01</v>
      </c>
      <c r="M15" s="249">
        <v>54</v>
      </c>
      <c r="N15" s="220">
        <v>100000</v>
      </c>
    </row>
    <row r="16" spans="1:18" s="6" customFormat="1" ht="18" customHeight="1">
      <c r="A16" s="157" t="s">
        <v>281</v>
      </c>
      <c r="B16" s="192">
        <v>14.8</v>
      </c>
      <c r="C16" s="9">
        <v>69</v>
      </c>
      <c r="D16" s="9">
        <v>30</v>
      </c>
      <c r="E16" s="52"/>
      <c r="F16" s="9" t="s">
        <v>291</v>
      </c>
      <c r="G16" s="9">
        <v>54</v>
      </c>
      <c r="H16" s="50">
        <v>100000</v>
      </c>
      <c r="I16" s="53"/>
      <c r="J16" s="218">
        <v>13</v>
      </c>
      <c r="K16" s="213">
        <v>2.0500000000000001E-2</v>
      </c>
      <c r="L16" s="214">
        <v>0.01</v>
      </c>
      <c r="M16" s="249">
        <v>49.2</v>
      </c>
      <c r="N16" s="220">
        <v>100000</v>
      </c>
    </row>
    <row r="17" spans="1:18" s="6" customFormat="1" ht="18" customHeight="1">
      <c r="A17" s="157" t="s">
        <v>272</v>
      </c>
      <c r="B17" s="192">
        <v>18.7</v>
      </c>
      <c r="C17" s="50">
        <v>70</v>
      </c>
      <c r="D17" s="51">
        <v>31</v>
      </c>
      <c r="E17" s="52"/>
      <c r="F17" s="9">
        <v>14</v>
      </c>
      <c r="G17" s="9">
        <v>44</v>
      </c>
      <c r="H17" s="50">
        <v>100000</v>
      </c>
      <c r="I17" s="53"/>
      <c r="J17" s="221">
        <v>14</v>
      </c>
      <c r="K17" s="213">
        <v>1.8499999999999999E-2</v>
      </c>
      <c r="L17" s="214">
        <v>0.01</v>
      </c>
      <c r="M17" s="249">
        <v>44.4</v>
      </c>
      <c r="N17" s="220">
        <v>100000</v>
      </c>
      <c r="O17" s="54"/>
      <c r="P17" s="54"/>
      <c r="Q17" s="54"/>
      <c r="R17" s="55"/>
    </row>
    <row r="18" spans="1:18" s="6" customFormat="1" ht="18" customHeight="1">
      <c r="A18" s="157" t="s">
        <v>271</v>
      </c>
      <c r="B18" s="192">
        <v>26</v>
      </c>
      <c r="C18" s="50">
        <v>72</v>
      </c>
      <c r="D18" s="51">
        <v>36</v>
      </c>
      <c r="E18" s="9"/>
      <c r="F18" s="50">
        <v>15</v>
      </c>
      <c r="G18" s="50">
        <v>40</v>
      </c>
      <c r="H18" s="50">
        <v>100000</v>
      </c>
      <c r="I18" s="53"/>
      <c r="J18" s="218">
        <v>15</v>
      </c>
      <c r="K18" s="213">
        <v>1.6500000000000001E-2</v>
      </c>
      <c r="L18" s="214">
        <v>0.01</v>
      </c>
      <c r="M18" s="249">
        <v>39.6</v>
      </c>
      <c r="N18" s="220">
        <v>100000</v>
      </c>
    </row>
    <row r="19" spans="1:18" s="6" customFormat="1" ht="18" customHeight="1">
      <c r="A19" s="157" t="s">
        <v>279</v>
      </c>
      <c r="B19" s="192">
        <v>22.7</v>
      </c>
      <c r="C19" s="51">
        <v>73</v>
      </c>
      <c r="D19" s="9">
        <v>33</v>
      </c>
      <c r="E19" s="9"/>
      <c r="F19" s="50">
        <v>16</v>
      </c>
      <c r="G19" s="50">
        <v>35</v>
      </c>
      <c r="H19" s="50">
        <v>100000</v>
      </c>
      <c r="I19" s="53"/>
      <c r="J19" s="221">
        <v>16</v>
      </c>
      <c r="K19" s="213">
        <v>1.4500000000000001E-2</v>
      </c>
      <c r="L19" s="214">
        <v>0.01</v>
      </c>
      <c r="M19" s="249">
        <v>34.800000000000004</v>
      </c>
      <c r="N19" s="220">
        <v>100000</v>
      </c>
    </row>
    <row r="20" spans="1:18" s="48" customFormat="1" ht="18" customHeight="1">
      <c r="A20" s="157" t="s">
        <v>20</v>
      </c>
      <c r="B20" s="192">
        <v>30.7</v>
      </c>
      <c r="C20" s="50">
        <v>74</v>
      </c>
      <c r="D20" s="9">
        <v>39</v>
      </c>
      <c r="E20" s="52"/>
      <c r="F20" s="9">
        <v>17</v>
      </c>
      <c r="G20" s="9">
        <v>31</v>
      </c>
      <c r="H20" s="50">
        <v>100000</v>
      </c>
      <c r="I20" s="53"/>
      <c r="J20" s="218">
        <v>17</v>
      </c>
      <c r="K20" s="213">
        <v>1.2999999999999999E-2</v>
      </c>
      <c r="L20" s="214">
        <v>0.01</v>
      </c>
      <c r="M20" s="249">
        <v>31.2</v>
      </c>
      <c r="N20" s="220">
        <v>100000</v>
      </c>
    </row>
    <row r="21" spans="1:18" s="48" customFormat="1" ht="18" customHeight="1">
      <c r="A21" s="157" t="s">
        <v>286</v>
      </c>
      <c r="B21" s="192">
        <v>15.4</v>
      </c>
      <c r="C21" s="50">
        <v>75</v>
      </c>
      <c r="D21" s="51">
        <v>30</v>
      </c>
      <c r="E21" s="52"/>
      <c r="F21" s="9">
        <v>18</v>
      </c>
      <c r="G21" s="9">
        <v>28</v>
      </c>
      <c r="H21" s="50">
        <v>100000</v>
      </c>
      <c r="I21" s="53"/>
      <c r="J21" s="221">
        <v>18</v>
      </c>
      <c r="K21" s="213">
        <v>1.15E-2</v>
      </c>
      <c r="L21" s="214">
        <v>0.01</v>
      </c>
      <c r="M21" s="249">
        <v>27.599999999999998</v>
      </c>
      <c r="N21" s="220">
        <v>100000</v>
      </c>
    </row>
    <row r="22" spans="1:18" s="48" customFormat="1" ht="18" customHeight="1">
      <c r="A22" s="157" t="s">
        <v>273</v>
      </c>
      <c r="B22" s="192">
        <v>22.2</v>
      </c>
      <c r="C22" s="50">
        <v>77</v>
      </c>
      <c r="D22" s="51">
        <v>34</v>
      </c>
      <c r="E22" s="9"/>
      <c r="F22" s="9">
        <v>19</v>
      </c>
      <c r="G22" s="9">
        <v>24</v>
      </c>
      <c r="H22" s="50">
        <v>100000</v>
      </c>
      <c r="I22" s="53"/>
      <c r="J22" s="218">
        <v>19</v>
      </c>
      <c r="K22" s="213">
        <v>0.01</v>
      </c>
      <c r="L22" s="214">
        <v>0.01</v>
      </c>
      <c r="M22" s="249">
        <v>24</v>
      </c>
      <c r="N22" s="220">
        <v>100000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49">
        <v>21.599999999999998</v>
      </c>
      <c r="N23" s="220">
        <v>100000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49">
        <v>19.2</v>
      </c>
      <c r="N24" s="220">
        <v>100000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16.8</v>
      </c>
      <c r="N25" s="220">
        <v>100000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14.4</v>
      </c>
      <c r="N26" s="220">
        <v>100000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49">
        <v>12</v>
      </c>
      <c r="N27" s="220">
        <v>100000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9.6</v>
      </c>
      <c r="N28" s="220">
        <v>100000</v>
      </c>
    </row>
    <row r="29" spans="1:18" ht="18" customHeight="1" thickBot="1">
      <c r="A29" s="1"/>
      <c r="B29" s="3"/>
      <c r="C29" s="57"/>
      <c r="D29" s="237">
        <f>SUM(D4:D28)</f>
        <v>623</v>
      </c>
      <c r="E29" s="238"/>
      <c r="F29" s="237"/>
      <c r="G29" s="236">
        <f>SUM(G4:G28)</f>
        <v>2306</v>
      </c>
      <c r="H29" s="236">
        <f>SUM(H4:H28)</f>
        <v>10000000</v>
      </c>
      <c r="J29" s="223" t="s">
        <v>71</v>
      </c>
      <c r="K29" s="215"/>
      <c r="L29" s="224"/>
      <c r="M29" s="225">
        <f>SUM(M4:M28)</f>
        <v>2399.9999999999995</v>
      </c>
      <c r="N29" s="226">
        <f>SUM(N4:N28)</f>
        <v>10000000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600000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3F3B-2153-5E4E-B3AC-1F0CC62EAC2F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114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232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278</v>
      </c>
      <c r="B4" s="192">
        <v>15.1</v>
      </c>
      <c r="C4" s="50">
        <v>37</v>
      </c>
      <c r="D4" s="9">
        <v>35</v>
      </c>
      <c r="E4" s="52"/>
      <c r="F4" s="50">
        <v>1</v>
      </c>
      <c r="G4" s="50">
        <v>500</v>
      </c>
      <c r="H4" s="50">
        <v>1470000</v>
      </c>
      <c r="I4" s="53">
        <f>IF(E4&gt;0,$N$13,0)+IF(C4&gt;0,50000,0)+IF(C4&lt;0,50000,0)</f>
        <v>50000</v>
      </c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272</v>
      </c>
      <c r="B5" s="192">
        <v>19.399999999999999</v>
      </c>
      <c r="C5" s="51">
        <v>37</v>
      </c>
      <c r="D5" s="51">
        <v>31</v>
      </c>
      <c r="E5" s="9"/>
      <c r="F5" s="50">
        <v>2</v>
      </c>
      <c r="G5" s="50">
        <v>300</v>
      </c>
      <c r="H5" s="50">
        <v>1120000</v>
      </c>
      <c r="I5" s="53">
        <f t="shared" ref="I5:I24" si="0">IF(E5&gt;0,$N$13,0)+IF(C5&gt;0,50000,0)+IF(C5&lt;0,50000,0)</f>
        <v>50000</v>
      </c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286</v>
      </c>
      <c r="B6" s="192">
        <v>15.6</v>
      </c>
      <c r="C6" s="50">
        <v>36</v>
      </c>
      <c r="D6" s="9">
        <v>29</v>
      </c>
      <c r="E6" s="9"/>
      <c r="F6" s="9">
        <v>3</v>
      </c>
      <c r="G6" s="9">
        <v>190</v>
      </c>
      <c r="H6" s="50">
        <v>770000</v>
      </c>
      <c r="I6" s="53">
        <f t="shared" si="0"/>
        <v>50000</v>
      </c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305</v>
      </c>
      <c r="B7" s="192">
        <v>11.5</v>
      </c>
      <c r="C7" s="50">
        <v>33</v>
      </c>
      <c r="D7" s="51">
        <v>35</v>
      </c>
      <c r="E7" s="52"/>
      <c r="F7" s="50">
        <v>4</v>
      </c>
      <c r="G7" s="50">
        <v>135</v>
      </c>
      <c r="H7" s="50">
        <v>630000</v>
      </c>
      <c r="I7" s="53">
        <f t="shared" si="0"/>
        <v>50000</v>
      </c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143</v>
      </c>
      <c r="B8" s="192">
        <v>16</v>
      </c>
      <c r="C8" s="50">
        <v>32</v>
      </c>
      <c r="D8" s="51">
        <v>33</v>
      </c>
      <c r="E8" s="52"/>
      <c r="F8" s="50" t="s">
        <v>290</v>
      </c>
      <c r="G8" s="50">
        <v>105</v>
      </c>
      <c r="H8" s="50">
        <v>525000</v>
      </c>
      <c r="I8" s="53">
        <f t="shared" si="0"/>
        <v>50000</v>
      </c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279</v>
      </c>
      <c r="B9" s="192">
        <v>22.8</v>
      </c>
      <c r="C9" s="51">
        <v>32</v>
      </c>
      <c r="D9" s="9">
        <v>40</v>
      </c>
      <c r="E9" s="52"/>
      <c r="F9" s="56" t="s">
        <v>290</v>
      </c>
      <c r="G9" s="56">
        <v>105</v>
      </c>
      <c r="H9" s="50">
        <v>525000</v>
      </c>
      <c r="I9" s="53">
        <f t="shared" si="0"/>
        <v>50000</v>
      </c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274</v>
      </c>
      <c r="B10" s="192">
        <v>18.5</v>
      </c>
      <c r="C10" s="50">
        <v>31</v>
      </c>
      <c r="D10" s="9">
        <v>38</v>
      </c>
      <c r="E10" s="52"/>
      <c r="F10" s="50">
        <v>7</v>
      </c>
      <c r="G10" s="50">
        <v>90</v>
      </c>
      <c r="H10" s="50">
        <v>420000</v>
      </c>
      <c r="I10" s="53">
        <f t="shared" si="0"/>
        <v>50000</v>
      </c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304</v>
      </c>
      <c r="B11" s="192">
        <v>23.6</v>
      </c>
      <c r="C11" s="50">
        <v>30</v>
      </c>
      <c r="D11" s="9">
        <v>37</v>
      </c>
      <c r="E11" s="52"/>
      <c r="F11" s="50" t="s">
        <v>210</v>
      </c>
      <c r="G11" s="50">
        <v>65</v>
      </c>
      <c r="H11" s="50">
        <v>163333</v>
      </c>
      <c r="I11" s="53">
        <f t="shared" si="0"/>
        <v>50000</v>
      </c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277</v>
      </c>
      <c r="B12" s="192">
        <v>15.3</v>
      </c>
      <c r="C12" s="9">
        <v>30</v>
      </c>
      <c r="D12" s="51">
        <v>32</v>
      </c>
      <c r="E12" s="9"/>
      <c r="F12" s="50" t="s">
        <v>210</v>
      </c>
      <c r="G12" s="50">
        <v>65</v>
      </c>
      <c r="H12" s="50">
        <v>163333</v>
      </c>
      <c r="I12" s="53">
        <f t="shared" si="0"/>
        <v>50000</v>
      </c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273</v>
      </c>
      <c r="B13" s="192">
        <v>21.3</v>
      </c>
      <c r="C13" s="9">
        <v>30</v>
      </c>
      <c r="D13" s="51">
        <v>35</v>
      </c>
      <c r="E13" s="9"/>
      <c r="F13" s="50" t="s">
        <v>210</v>
      </c>
      <c r="G13" s="50">
        <v>65</v>
      </c>
      <c r="H13" s="50">
        <v>163333</v>
      </c>
      <c r="I13" s="53">
        <f t="shared" si="0"/>
        <v>50000</v>
      </c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293</v>
      </c>
      <c r="B14" s="192">
        <v>19</v>
      </c>
      <c r="C14" s="51">
        <v>29</v>
      </c>
      <c r="D14" s="51">
        <v>38</v>
      </c>
      <c r="E14" s="52">
        <v>1.48</v>
      </c>
      <c r="F14" s="50" t="s">
        <v>291</v>
      </c>
      <c r="G14" s="50">
        <v>41</v>
      </c>
      <c r="H14" s="50">
        <v>490000</v>
      </c>
      <c r="I14" s="53">
        <f t="shared" si="0"/>
        <v>120000</v>
      </c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276</v>
      </c>
      <c r="B15" s="192">
        <v>16.5</v>
      </c>
      <c r="C15" s="51">
        <v>29</v>
      </c>
      <c r="D15" s="9">
        <v>37</v>
      </c>
      <c r="E15" s="52"/>
      <c r="F15" s="50" t="s">
        <v>291</v>
      </c>
      <c r="G15" s="50">
        <v>41</v>
      </c>
      <c r="H15" s="50">
        <v>70000</v>
      </c>
      <c r="I15" s="53">
        <f t="shared" si="0"/>
        <v>50000</v>
      </c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281</v>
      </c>
      <c r="B16" s="192">
        <v>14.2</v>
      </c>
      <c r="C16" s="9">
        <v>29</v>
      </c>
      <c r="D16" s="9">
        <v>36</v>
      </c>
      <c r="E16" s="52"/>
      <c r="F16" s="9" t="s">
        <v>291</v>
      </c>
      <c r="G16" s="9">
        <v>41</v>
      </c>
      <c r="H16" s="50">
        <v>70000</v>
      </c>
      <c r="I16" s="53">
        <f t="shared" si="0"/>
        <v>50000</v>
      </c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295</v>
      </c>
      <c r="B17" s="192">
        <v>15.3</v>
      </c>
      <c r="C17" s="50">
        <v>29</v>
      </c>
      <c r="D17" s="51">
        <v>32</v>
      </c>
      <c r="E17" s="52"/>
      <c r="F17" s="9" t="s">
        <v>291</v>
      </c>
      <c r="G17" s="9">
        <v>41</v>
      </c>
      <c r="H17" s="50">
        <v>70000</v>
      </c>
      <c r="I17" s="53">
        <f t="shared" si="0"/>
        <v>50000</v>
      </c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269</v>
      </c>
      <c r="B18" s="192">
        <v>27.5</v>
      </c>
      <c r="C18" s="50">
        <v>29</v>
      </c>
      <c r="D18" s="51">
        <v>39</v>
      </c>
      <c r="E18" s="9"/>
      <c r="F18" s="50" t="s">
        <v>291</v>
      </c>
      <c r="G18" s="50">
        <v>41</v>
      </c>
      <c r="H18" s="50">
        <v>70000</v>
      </c>
      <c r="I18" s="53">
        <f t="shared" si="0"/>
        <v>50000</v>
      </c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 t="s">
        <v>271</v>
      </c>
      <c r="B19" s="192">
        <v>26</v>
      </c>
      <c r="C19" s="51">
        <v>28</v>
      </c>
      <c r="D19" s="9">
        <v>42</v>
      </c>
      <c r="E19" s="56"/>
      <c r="F19" s="50">
        <v>16</v>
      </c>
      <c r="G19" s="50">
        <v>29</v>
      </c>
      <c r="H19" s="50">
        <v>70000</v>
      </c>
      <c r="I19" s="53">
        <f t="shared" si="0"/>
        <v>50000</v>
      </c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 t="s">
        <v>298</v>
      </c>
      <c r="B20" s="192">
        <v>14.2</v>
      </c>
      <c r="C20" s="50">
        <v>27</v>
      </c>
      <c r="D20" s="9">
        <v>35</v>
      </c>
      <c r="E20" s="52"/>
      <c r="F20" s="9">
        <v>17</v>
      </c>
      <c r="G20" s="9">
        <v>26</v>
      </c>
      <c r="H20" s="50">
        <v>70000</v>
      </c>
      <c r="I20" s="53">
        <f t="shared" si="0"/>
        <v>50000</v>
      </c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 t="s">
        <v>294</v>
      </c>
      <c r="B21" s="192">
        <v>13.9</v>
      </c>
      <c r="C21" s="50">
        <v>25</v>
      </c>
      <c r="D21" s="51">
        <v>37</v>
      </c>
      <c r="E21" s="52"/>
      <c r="F21" s="9">
        <v>18</v>
      </c>
      <c r="G21" s="9">
        <v>23</v>
      </c>
      <c r="H21" s="50">
        <v>70000</v>
      </c>
      <c r="I21" s="53">
        <f t="shared" si="0"/>
        <v>50000</v>
      </c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>
        <f t="shared" si="0"/>
        <v>0</v>
      </c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>
        <f t="shared" si="0"/>
        <v>0</v>
      </c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>
        <f t="shared" si="0"/>
        <v>0</v>
      </c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>
        <f>IF(E27&gt;0,$N$13,0)+IF(C27&gt;0,50000,0)+IF(C27&lt;0,50000,0)</f>
        <v>0</v>
      </c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>
        <f>IF(E28&gt;0,$N$13,0)+IF(C28&gt;0,50000,0)+IF(C28&lt;0,50000,0)</f>
        <v>0</v>
      </c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641</v>
      </c>
      <c r="E29" s="238"/>
      <c r="F29" s="237"/>
      <c r="G29" s="236">
        <f>SUM(G4:G28)</f>
        <v>1903</v>
      </c>
      <c r="H29" s="236">
        <f>SUM(H4:H28)</f>
        <v>6929999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FF0000"/>
  </sheetPr>
  <dimension ref="A1:AP31"/>
  <sheetViews>
    <sheetView workbookViewId="0"/>
  </sheetViews>
  <sheetFormatPr baseColWidth="10" defaultColWidth="9.1640625" defaultRowHeight="16"/>
  <cols>
    <col min="1" max="1" width="1.33203125" style="10" customWidth="1"/>
    <col min="2" max="2" width="25.1640625" style="10" customWidth="1"/>
    <col min="3" max="3" width="10.33203125" style="20" customWidth="1"/>
    <col min="4" max="37" width="3.83203125" style="20" customWidth="1"/>
    <col min="38" max="38" width="4.83203125" style="21" customWidth="1"/>
    <col min="39" max="39" width="5.5" style="21" customWidth="1"/>
    <col min="40" max="40" width="4.5" style="22" customWidth="1"/>
    <col min="41" max="16384" width="9.1640625" style="10"/>
  </cols>
  <sheetData>
    <row r="1" spans="1:42" ht="24.75" customHeight="1">
      <c r="C1" s="13" t="s">
        <v>48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23"/>
      <c r="AM1" s="23"/>
      <c r="AN1" s="24"/>
    </row>
    <row r="2" spans="1:42" s="15" customFormat="1" ht="66.75" customHeight="1">
      <c r="B2" s="16"/>
      <c r="C2" s="25" t="s">
        <v>45</v>
      </c>
      <c r="D2" s="88">
        <v>44843</v>
      </c>
      <c r="E2" s="88">
        <v>44841</v>
      </c>
      <c r="F2" s="88">
        <v>44834</v>
      </c>
      <c r="G2" s="88">
        <v>44827</v>
      </c>
      <c r="H2" s="88">
        <v>44820</v>
      </c>
      <c r="I2" s="88">
        <v>44813</v>
      </c>
      <c r="J2" s="88">
        <v>44809</v>
      </c>
      <c r="K2" s="88">
        <v>44808</v>
      </c>
      <c r="L2" s="88">
        <v>44806</v>
      </c>
      <c r="M2" s="88">
        <v>44799</v>
      </c>
      <c r="N2" s="88">
        <v>44792</v>
      </c>
      <c r="O2" s="88">
        <v>44785</v>
      </c>
      <c r="P2" s="88">
        <v>44778</v>
      </c>
      <c r="Q2" s="88">
        <v>44771</v>
      </c>
      <c r="R2" s="88">
        <v>44764</v>
      </c>
      <c r="S2" s="88">
        <v>44757</v>
      </c>
      <c r="T2" s="88">
        <v>44750</v>
      </c>
      <c r="U2" s="88">
        <v>44743</v>
      </c>
      <c r="V2" s="88">
        <v>44736</v>
      </c>
      <c r="W2" s="88">
        <v>44729</v>
      </c>
      <c r="X2" s="88">
        <v>44724</v>
      </c>
      <c r="Y2" s="88">
        <v>44724</v>
      </c>
      <c r="Z2" s="88">
        <v>44722</v>
      </c>
      <c r="AA2" s="88">
        <v>44715</v>
      </c>
      <c r="AB2" s="88">
        <v>44708</v>
      </c>
      <c r="AC2" s="88">
        <v>44701</v>
      </c>
      <c r="AD2" s="88">
        <v>44694</v>
      </c>
      <c r="AE2" s="88">
        <v>44687</v>
      </c>
      <c r="AF2" s="88">
        <v>44680</v>
      </c>
      <c r="AG2" s="88">
        <v>44673</v>
      </c>
      <c r="AH2" s="88">
        <v>44666</v>
      </c>
      <c r="AI2" s="88">
        <v>44659</v>
      </c>
      <c r="AJ2" s="88">
        <v>44652</v>
      </c>
      <c r="AK2" s="88">
        <v>44648</v>
      </c>
      <c r="AL2" s="96" t="s">
        <v>49</v>
      </c>
      <c r="AM2" s="96" t="s">
        <v>50</v>
      </c>
      <c r="AN2" s="26" t="s">
        <v>51</v>
      </c>
    </row>
    <row r="3" spans="1:42">
      <c r="B3" s="77" t="s">
        <v>202</v>
      </c>
      <c r="C3" s="71">
        <f t="shared" ref="C3:C27" si="0">SUM(D3:AK3)</f>
        <v>0</v>
      </c>
      <c r="D3" s="162"/>
      <c r="E3" s="162"/>
      <c r="F3" s="162"/>
      <c r="G3" s="206"/>
      <c r="H3" s="162"/>
      <c r="I3" s="162"/>
      <c r="J3" s="162"/>
      <c r="K3" s="162"/>
      <c r="L3" s="206"/>
      <c r="M3" s="162"/>
      <c r="N3" s="162"/>
      <c r="O3" s="162"/>
      <c r="P3" s="162"/>
      <c r="Q3" s="162"/>
      <c r="R3" s="162"/>
      <c r="S3" s="162"/>
      <c r="T3" s="162"/>
      <c r="U3" s="206"/>
      <c r="V3" s="162"/>
      <c r="W3" s="162"/>
      <c r="X3" s="162"/>
      <c r="Y3" s="162"/>
      <c r="Z3" s="162"/>
      <c r="AA3" s="162"/>
      <c r="AB3" s="162"/>
      <c r="AC3" s="162"/>
      <c r="AD3" s="206"/>
      <c r="AE3" s="162"/>
      <c r="AF3" s="162"/>
      <c r="AG3" s="162"/>
      <c r="AH3" s="162"/>
      <c r="AI3" s="165"/>
      <c r="AJ3" s="205"/>
      <c r="AK3" s="164"/>
      <c r="AL3" s="67">
        <f t="shared" ref="AL3:AL27" si="1">COUNTIF(D3:AK3,"&gt;0")</f>
        <v>0</v>
      </c>
      <c r="AM3" s="67" t="e">
        <f t="shared" ref="AM3:AM27" si="2">SMALL(D3:AK3,1)</f>
        <v>#NUM!</v>
      </c>
      <c r="AN3" s="68">
        <f t="shared" ref="AN3:AN27" si="3">COUNTIF(D3:AK3,"=10")</f>
        <v>0</v>
      </c>
      <c r="AP3" s="30" t="str">
        <f t="shared" ref="AP3:AP27" si="4">IF(AL3&gt;18,"OBS"," ")</f>
        <v xml:space="preserve"> </v>
      </c>
    </row>
    <row r="4" spans="1:42">
      <c r="B4" s="77" t="s">
        <v>7</v>
      </c>
      <c r="C4" s="72">
        <f t="shared" si="0"/>
        <v>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4"/>
      <c r="AB4" s="162"/>
      <c r="AC4" s="164"/>
      <c r="AD4" s="162"/>
      <c r="AE4" s="162"/>
      <c r="AF4" s="164"/>
      <c r="AG4" s="164"/>
      <c r="AH4" s="162"/>
      <c r="AI4" s="163"/>
      <c r="AJ4" s="163"/>
      <c r="AK4" s="162"/>
      <c r="AL4" s="67">
        <f t="shared" si="1"/>
        <v>0</v>
      </c>
      <c r="AM4" s="67" t="e">
        <f t="shared" si="2"/>
        <v>#NUM!</v>
      </c>
      <c r="AN4" s="68">
        <f t="shared" si="3"/>
        <v>0</v>
      </c>
      <c r="AP4" s="30" t="str">
        <f t="shared" si="4"/>
        <v xml:space="preserve"> </v>
      </c>
    </row>
    <row r="5" spans="1:42">
      <c r="B5" s="77" t="s">
        <v>9</v>
      </c>
      <c r="C5" s="73">
        <f t="shared" si="0"/>
        <v>0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4"/>
      <c r="R5" s="162"/>
      <c r="S5" s="162"/>
      <c r="T5" s="206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206"/>
      <c r="AF5" s="162"/>
      <c r="AG5" s="162"/>
      <c r="AH5" s="162"/>
      <c r="AI5" s="163"/>
      <c r="AJ5" s="163"/>
      <c r="AK5" s="162"/>
      <c r="AL5" s="67">
        <f t="shared" si="1"/>
        <v>0</v>
      </c>
      <c r="AM5" s="67" t="e">
        <f t="shared" si="2"/>
        <v>#NUM!</v>
      </c>
      <c r="AN5" s="68">
        <f t="shared" si="3"/>
        <v>0</v>
      </c>
      <c r="AP5" s="30" t="str">
        <f t="shared" si="4"/>
        <v xml:space="preserve"> </v>
      </c>
    </row>
    <row r="6" spans="1:42">
      <c r="B6" s="77" t="s">
        <v>12</v>
      </c>
      <c r="C6" s="69">
        <f t="shared" si="0"/>
        <v>0</v>
      </c>
      <c r="D6" s="164"/>
      <c r="E6" s="164"/>
      <c r="F6" s="164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4"/>
      <c r="AI6" s="165"/>
      <c r="AJ6" s="163"/>
      <c r="AK6" s="162"/>
      <c r="AL6" s="67">
        <f t="shared" si="1"/>
        <v>0</v>
      </c>
      <c r="AM6" s="67" t="e">
        <f t="shared" si="2"/>
        <v>#NUM!</v>
      </c>
      <c r="AN6" s="68">
        <f t="shared" si="3"/>
        <v>0</v>
      </c>
      <c r="AP6" s="30" t="str">
        <f t="shared" si="4"/>
        <v xml:space="preserve"> </v>
      </c>
    </row>
    <row r="7" spans="1:42">
      <c r="A7" s="19"/>
      <c r="B7" s="77" t="s">
        <v>14</v>
      </c>
      <c r="C7" s="70">
        <f t="shared" si="0"/>
        <v>0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206"/>
      <c r="AI7" s="163"/>
      <c r="AJ7" s="163"/>
      <c r="AK7" s="164"/>
      <c r="AL7" s="67">
        <f t="shared" si="1"/>
        <v>0</v>
      </c>
      <c r="AM7" s="67" t="e">
        <f t="shared" si="2"/>
        <v>#NUM!</v>
      </c>
      <c r="AN7" s="68">
        <f t="shared" si="3"/>
        <v>0</v>
      </c>
      <c r="AP7" s="30" t="str">
        <f t="shared" si="4"/>
        <v xml:space="preserve"> </v>
      </c>
    </row>
    <row r="8" spans="1:42">
      <c r="B8" s="77" t="s">
        <v>16</v>
      </c>
      <c r="C8" s="70">
        <f t="shared" si="0"/>
        <v>0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3"/>
      <c r="AJ8" s="163"/>
      <c r="AK8" s="162"/>
      <c r="AL8" s="67">
        <f t="shared" si="1"/>
        <v>0</v>
      </c>
      <c r="AM8" s="67" t="e">
        <f t="shared" si="2"/>
        <v>#NUM!</v>
      </c>
      <c r="AN8" s="68">
        <f t="shared" si="3"/>
        <v>0</v>
      </c>
      <c r="AO8" s="19"/>
      <c r="AP8" s="30" t="str">
        <f t="shared" si="4"/>
        <v xml:space="preserve"> </v>
      </c>
    </row>
    <row r="9" spans="1:42">
      <c r="B9" s="77" t="s">
        <v>143</v>
      </c>
      <c r="C9" s="70">
        <f t="shared" si="0"/>
        <v>0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3"/>
      <c r="AJ9" s="163"/>
      <c r="AK9" s="162"/>
      <c r="AL9" s="67">
        <f t="shared" si="1"/>
        <v>0</v>
      </c>
      <c r="AM9" s="67" t="e">
        <f t="shared" si="2"/>
        <v>#NUM!</v>
      </c>
      <c r="AN9" s="68">
        <f t="shared" si="3"/>
        <v>0</v>
      </c>
      <c r="AP9" s="30" t="str">
        <f t="shared" si="4"/>
        <v xml:space="preserve"> </v>
      </c>
    </row>
    <row r="10" spans="1:42">
      <c r="B10" s="77" t="s">
        <v>20</v>
      </c>
      <c r="C10" s="70">
        <f t="shared" si="0"/>
        <v>0</v>
      </c>
      <c r="D10" s="162"/>
      <c r="E10" s="162"/>
      <c r="F10" s="162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2"/>
      <c r="AD10" s="164"/>
      <c r="AE10" s="164"/>
      <c r="AF10" s="164"/>
      <c r="AG10" s="164"/>
      <c r="AH10" s="162"/>
      <c r="AI10" s="163"/>
      <c r="AJ10" s="163"/>
      <c r="AK10" s="162"/>
      <c r="AL10" s="67">
        <f t="shared" si="1"/>
        <v>0</v>
      </c>
      <c r="AM10" s="67" t="e">
        <f t="shared" si="2"/>
        <v>#NUM!</v>
      </c>
      <c r="AN10" s="68">
        <f t="shared" si="3"/>
        <v>0</v>
      </c>
      <c r="AP10" s="30" t="str">
        <f t="shared" si="4"/>
        <v xml:space="preserve"> </v>
      </c>
    </row>
    <row r="11" spans="1:42">
      <c r="B11" s="77" t="s">
        <v>22</v>
      </c>
      <c r="C11" s="70">
        <f t="shared" si="0"/>
        <v>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5"/>
      <c r="AJ11" s="165"/>
      <c r="AK11" s="162"/>
      <c r="AL11" s="67">
        <f t="shared" si="1"/>
        <v>0</v>
      </c>
      <c r="AM11" s="67" t="e">
        <f t="shared" si="2"/>
        <v>#NUM!</v>
      </c>
      <c r="AN11" s="68">
        <f t="shared" si="3"/>
        <v>0</v>
      </c>
      <c r="AP11" s="30" t="str">
        <f t="shared" si="4"/>
        <v xml:space="preserve"> </v>
      </c>
    </row>
    <row r="12" spans="1:42">
      <c r="B12" s="77" t="s">
        <v>24</v>
      </c>
      <c r="C12" s="70">
        <f t="shared" si="0"/>
        <v>0</v>
      </c>
      <c r="D12" s="162"/>
      <c r="E12" s="162"/>
      <c r="F12" s="16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2"/>
      <c r="AB12" s="162"/>
      <c r="AC12" s="162"/>
      <c r="AD12" s="164"/>
      <c r="AE12" s="162"/>
      <c r="AF12" s="164"/>
      <c r="AG12" s="162"/>
      <c r="AH12" s="162"/>
      <c r="AI12" s="163"/>
      <c r="AJ12" s="163"/>
      <c r="AK12" s="162"/>
      <c r="AL12" s="67">
        <f t="shared" si="1"/>
        <v>0</v>
      </c>
      <c r="AM12" s="67" t="e">
        <f t="shared" si="2"/>
        <v>#NUM!</v>
      </c>
      <c r="AN12" s="68">
        <f t="shared" si="3"/>
        <v>0</v>
      </c>
      <c r="AP12" s="30" t="str">
        <f t="shared" si="4"/>
        <v xml:space="preserve"> </v>
      </c>
    </row>
    <row r="13" spans="1:42">
      <c r="B13" s="77" t="s">
        <v>26</v>
      </c>
      <c r="C13" s="70">
        <f t="shared" si="0"/>
        <v>0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3"/>
      <c r="AK13" s="162"/>
      <c r="AL13" s="67">
        <f t="shared" si="1"/>
        <v>0</v>
      </c>
      <c r="AM13" s="67" t="e">
        <f t="shared" si="2"/>
        <v>#NUM!</v>
      </c>
      <c r="AN13" s="68">
        <f t="shared" si="3"/>
        <v>0</v>
      </c>
      <c r="AP13" s="30" t="str">
        <f t="shared" si="4"/>
        <v xml:space="preserve"> </v>
      </c>
    </row>
    <row r="14" spans="1:42" s="19" customFormat="1">
      <c r="A14" s="10"/>
      <c r="B14" s="77" t="s">
        <v>28</v>
      </c>
      <c r="C14" s="70">
        <f t="shared" si="0"/>
        <v>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4"/>
      <c r="X14" s="164"/>
      <c r="Y14" s="164"/>
      <c r="Z14" s="162"/>
      <c r="AA14" s="162"/>
      <c r="AB14" s="162"/>
      <c r="AC14" s="164"/>
      <c r="AD14" s="164"/>
      <c r="AE14" s="164"/>
      <c r="AF14" s="162"/>
      <c r="AG14" s="162"/>
      <c r="AH14" s="162"/>
      <c r="AI14" s="163"/>
      <c r="AJ14" s="163"/>
      <c r="AK14" s="162"/>
      <c r="AL14" s="67">
        <f t="shared" si="1"/>
        <v>0</v>
      </c>
      <c r="AM14" s="67" t="e">
        <f t="shared" si="2"/>
        <v>#NUM!</v>
      </c>
      <c r="AN14" s="68">
        <f t="shared" si="3"/>
        <v>0</v>
      </c>
      <c r="AO14" s="10"/>
      <c r="AP14" s="30" t="str">
        <f t="shared" si="4"/>
        <v xml:space="preserve"> </v>
      </c>
    </row>
    <row r="15" spans="1:42">
      <c r="B15" s="77" t="s">
        <v>30</v>
      </c>
      <c r="C15" s="70">
        <f t="shared" si="0"/>
        <v>0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  <c r="AJ15" s="163"/>
      <c r="AK15" s="162"/>
      <c r="AL15" s="67">
        <f t="shared" si="1"/>
        <v>0</v>
      </c>
      <c r="AM15" s="67" t="e">
        <f t="shared" si="2"/>
        <v>#NUM!</v>
      </c>
      <c r="AN15" s="68">
        <f t="shared" si="3"/>
        <v>0</v>
      </c>
      <c r="AP15" s="30" t="str">
        <f t="shared" si="4"/>
        <v xml:space="preserve"> </v>
      </c>
    </row>
    <row r="16" spans="1:42" s="19" customFormat="1">
      <c r="A16" s="10"/>
      <c r="B16" s="77" t="s">
        <v>32</v>
      </c>
      <c r="C16" s="70">
        <f t="shared" si="0"/>
        <v>0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4"/>
      <c r="AE16" s="162"/>
      <c r="AF16" s="164"/>
      <c r="AG16" s="162"/>
      <c r="AH16" s="162"/>
      <c r="AI16" s="163"/>
      <c r="AJ16" s="163"/>
      <c r="AK16" s="162"/>
      <c r="AL16" s="67">
        <f t="shared" si="1"/>
        <v>0</v>
      </c>
      <c r="AM16" s="67" t="e">
        <f t="shared" si="2"/>
        <v>#NUM!</v>
      </c>
      <c r="AN16" s="68">
        <f t="shared" si="3"/>
        <v>0</v>
      </c>
      <c r="AO16" s="10"/>
      <c r="AP16" s="30" t="str">
        <f t="shared" si="4"/>
        <v xml:space="preserve"> </v>
      </c>
    </row>
    <row r="17" spans="1:42">
      <c r="B17" s="77" t="s">
        <v>145</v>
      </c>
      <c r="C17" s="70">
        <f t="shared" si="0"/>
        <v>0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4"/>
      <c r="AG17" s="162"/>
      <c r="AH17" s="162"/>
      <c r="AI17" s="165"/>
      <c r="AJ17" s="165"/>
      <c r="AK17" s="164"/>
      <c r="AL17" s="67">
        <f t="shared" si="1"/>
        <v>0</v>
      </c>
      <c r="AM17" s="67" t="e">
        <f t="shared" si="2"/>
        <v>#NUM!</v>
      </c>
      <c r="AN17" s="68">
        <f t="shared" si="3"/>
        <v>0</v>
      </c>
      <c r="AP17" s="30" t="str">
        <f t="shared" si="4"/>
        <v xml:space="preserve"> </v>
      </c>
    </row>
    <row r="18" spans="1:42">
      <c r="A18" s="19"/>
      <c r="B18" s="77" t="s">
        <v>119</v>
      </c>
      <c r="C18" s="70">
        <f t="shared" si="0"/>
        <v>0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3"/>
      <c r="AJ18" s="163"/>
      <c r="AK18" s="162"/>
      <c r="AL18" s="67">
        <f t="shared" si="1"/>
        <v>0</v>
      </c>
      <c r="AM18" s="67" t="e">
        <f t="shared" si="2"/>
        <v>#NUM!</v>
      </c>
      <c r="AN18" s="68">
        <f t="shared" si="3"/>
        <v>0</v>
      </c>
      <c r="AP18" s="30" t="str">
        <f t="shared" si="4"/>
        <v xml:space="preserve"> </v>
      </c>
    </row>
    <row r="19" spans="1:42">
      <c r="B19" s="77" t="s">
        <v>34</v>
      </c>
      <c r="C19" s="70">
        <f t="shared" si="0"/>
        <v>0</v>
      </c>
      <c r="D19" s="164"/>
      <c r="E19" s="164"/>
      <c r="F19" s="164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4"/>
      <c r="AD19" s="162"/>
      <c r="AE19" s="162"/>
      <c r="AF19" s="162"/>
      <c r="AG19" s="162"/>
      <c r="AH19" s="162"/>
      <c r="AI19" s="163"/>
      <c r="AJ19" s="163"/>
      <c r="AK19" s="162"/>
      <c r="AL19" s="67">
        <f t="shared" si="1"/>
        <v>0</v>
      </c>
      <c r="AM19" s="67" t="e">
        <f t="shared" si="2"/>
        <v>#NUM!</v>
      </c>
      <c r="AN19" s="68">
        <f t="shared" si="3"/>
        <v>0</v>
      </c>
      <c r="AP19" s="30" t="str">
        <f t="shared" si="4"/>
        <v xml:space="preserve"> </v>
      </c>
    </row>
    <row r="20" spans="1:42">
      <c r="B20" s="77" t="s">
        <v>207</v>
      </c>
      <c r="C20" s="70">
        <f t="shared" si="0"/>
        <v>0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4"/>
      <c r="AD20" s="162"/>
      <c r="AE20" s="162"/>
      <c r="AF20" s="162"/>
      <c r="AG20" s="162"/>
      <c r="AH20" s="162"/>
      <c r="AI20" s="163"/>
      <c r="AJ20" s="163"/>
      <c r="AK20" s="162"/>
      <c r="AL20" s="67">
        <f>COUNTIF(D20:AK20,"&gt;0")</f>
        <v>0</v>
      </c>
      <c r="AM20" s="67" t="e">
        <f>SMALL(D20:AK20,1)</f>
        <v>#NUM!</v>
      </c>
      <c r="AN20" s="68">
        <f>COUNTIF(D20:AK20,"=10")</f>
        <v>0</v>
      </c>
      <c r="AP20" s="30" t="str">
        <f>IF(AL20&gt;18,"OBS"," ")</f>
        <v xml:space="preserve"> </v>
      </c>
    </row>
    <row r="21" spans="1:42">
      <c r="B21" s="77" t="s">
        <v>36</v>
      </c>
      <c r="C21" s="70">
        <f t="shared" si="0"/>
        <v>0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3"/>
      <c r="AJ21" s="163"/>
      <c r="AK21" s="162"/>
      <c r="AL21" s="67">
        <f t="shared" si="1"/>
        <v>0</v>
      </c>
      <c r="AM21" s="67" t="e">
        <f t="shared" si="2"/>
        <v>#NUM!</v>
      </c>
      <c r="AN21" s="68">
        <f t="shared" si="3"/>
        <v>0</v>
      </c>
      <c r="AP21" s="30" t="str">
        <f t="shared" si="4"/>
        <v xml:space="preserve"> </v>
      </c>
    </row>
    <row r="22" spans="1:42">
      <c r="B22" s="77" t="s">
        <v>154</v>
      </c>
      <c r="C22" s="70">
        <f t="shared" si="0"/>
        <v>0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4"/>
      <c r="AE22" s="162"/>
      <c r="AF22" s="162"/>
      <c r="AG22" s="162"/>
      <c r="AH22" s="162"/>
      <c r="AI22" s="163"/>
      <c r="AJ22" s="163"/>
      <c r="AK22" s="162"/>
      <c r="AL22" s="67">
        <f t="shared" si="1"/>
        <v>0</v>
      </c>
      <c r="AM22" s="67" t="e">
        <f t="shared" si="2"/>
        <v>#NUM!</v>
      </c>
      <c r="AN22" s="68">
        <f t="shared" si="3"/>
        <v>0</v>
      </c>
      <c r="AP22" s="30" t="str">
        <f t="shared" si="4"/>
        <v xml:space="preserve"> </v>
      </c>
    </row>
    <row r="23" spans="1:42">
      <c r="B23" s="77" t="s">
        <v>39</v>
      </c>
      <c r="C23" s="70">
        <f t="shared" si="0"/>
        <v>0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3"/>
      <c r="AJ23" s="163"/>
      <c r="AK23" s="162"/>
      <c r="AL23" s="67">
        <f t="shared" si="1"/>
        <v>0</v>
      </c>
      <c r="AM23" s="67" t="e">
        <f t="shared" si="2"/>
        <v>#NUM!</v>
      </c>
      <c r="AN23" s="68">
        <f t="shared" si="3"/>
        <v>0</v>
      </c>
      <c r="AP23" s="30" t="str">
        <f t="shared" si="4"/>
        <v xml:space="preserve"> </v>
      </c>
    </row>
    <row r="24" spans="1:42">
      <c r="B24" s="77" t="s">
        <v>139</v>
      </c>
      <c r="C24" s="70">
        <f t="shared" si="0"/>
        <v>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3"/>
      <c r="AJ24" s="163"/>
      <c r="AK24" s="162"/>
      <c r="AL24" s="67">
        <f t="shared" si="1"/>
        <v>0</v>
      </c>
      <c r="AM24" s="67" t="e">
        <f t="shared" si="2"/>
        <v>#NUM!</v>
      </c>
      <c r="AN24" s="68">
        <f t="shared" si="3"/>
        <v>0</v>
      </c>
      <c r="AP24" s="30" t="str">
        <f t="shared" si="4"/>
        <v xml:space="preserve"> </v>
      </c>
    </row>
    <row r="25" spans="1:42">
      <c r="B25" s="77" t="s">
        <v>41</v>
      </c>
      <c r="C25" s="70">
        <f t="shared" si="0"/>
        <v>0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4"/>
      <c r="U25" s="164"/>
      <c r="V25" s="164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3"/>
      <c r="AJ25" s="163"/>
      <c r="AK25" s="162"/>
      <c r="AL25" s="67">
        <f t="shared" si="1"/>
        <v>0</v>
      </c>
      <c r="AM25" s="67" t="e">
        <f t="shared" si="2"/>
        <v>#NUM!</v>
      </c>
      <c r="AN25" s="68">
        <f t="shared" si="3"/>
        <v>0</v>
      </c>
      <c r="AP25" s="30" t="str">
        <f t="shared" si="4"/>
        <v xml:space="preserve"> </v>
      </c>
    </row>
    <row r="26" spans="1:42">
      <c r="B26" s="77" t="s">
        <v>106</v>
      </c>
      <c r="C26" s="70">
        <f t="shared" si="0"/>
        <v>0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3"/>
      <c r="AJ26" s="163"/>
      <c r="AK26" s="162"/>
      <c r="AL26" s="67">
        <f t="shared" si="1"/>
        <v>0</v>
      </c>
      <c r="AM26" s="67" t="e">
        <f t="shared" si="2"/>
        <v>#NUM!</v>
      </c>
      <c r="AN26" s="68">
        <f t="shared" si="3"/>
        <v>0</v>
      </c>
      <c r="AP26" s="30" t="str">
        <f t="shared" si="4"/>
        <v xml:space="preserve"> </v>
      </c>
    </row>
    <row r="27" spans="1:42">
      <c r="B27" s="77" t="s">
        <v>43</v>
      </c>
      <c r="C27" s="70">
        <f t="shared" si="0"/>
        <v>0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4"/>
      <c r="AF27" s="162"/>
      <c r="AG27" s="164"/>
      <c r="AH27" s="162"/>
      <c r="AI27" s="163"/>
      <c r="AJ27" s="163"/>
      <c r="AK27" s="162"/>
      <c r="AL27" s="67">
        <f t="shared" si="1"/>
        <v>0</v>
      </c>
      <c r="AM27" s="67" t="e">
        <f t="shared" si="2"/>
        <v>#NUM!</v>
      </c>
      <c r="AN27" s="68">
        <f t="shared" si="3"/>
        <v>0</v>
      </c>
      <c r="AP27" s="30" t="str">
        <f t="shared" si="4"/>
        <v xml:space="preserve"> </v>
      </c>
    </row>
    <row r="28" spans="1:42" s="27" customFormat="1" ht="16.5" customHeight="1">
      <c r="C28" s="92"/>
      <c r="D28" s="93">
        <f t="shared" ref="D28:AK28" si="5">SUM(D3:D27)</f>
        <v>0</v>
      </c>
      <c r="E28" s="93">
        <f t="shared" si="5"/>
        <v>0</v>
      </c>
      <c r="F28" s="93">
        <f t="shared" si="5"/>
        <v>0</v>
      </c>
      <c r="G28" s="93">
        <f t="shared" si="5"/>
        <v>0</v>
      </c>
      <c r="H28" s="93">
        <f t="shared" si="5"/>
        <v>0</v>
      </c>
      <c r="I28" s="93">
        <f t="shared" si="5"/>
        <v>0</v>
      </c>
      <c r="J28" s="93">
        <f t="shared" si="5"/>
        <v>0</v>
      </c>
      <c r="K28" s="93">
        <f t="shared" si="5"/>
        <v>0</v>
      </c>
      <c r="L28" s="93">
        <f t="shared" si="5"/>
        <v>0</v>
      </c>
      <c r="M28" s="93">
        <f t="shared" si="5"/>
        <v>0</v>
      </c>
      <c r="N28" s="93">
        <f t="shared" si="5"/>
        <v>0</v>
      </c>
      <c r="O28" s="93">
        <f t="shared" si="5"/>
        <v>0</v>
      </c>
      <c r="P28" s="93">
        <f t="shared" si="5"/>
        <v>0</v>
      </c>
      <c r="Q28" s="93">
        <f t="shared" si="5"/>
        <v>0</v>
      </c>
      <c r="R28" s="93">
        <f t="shared" si="5"/>
        <v>0</v>
      </c>
      <c r="S28" s="93">
        <f t="shared" si="5"/>
        <v>0</v>
      </c>
      <c r="T28" s="93">
        <f t="shared" si="5"/>
        <v>0</v>
      </c>
      <c r="U28" s="93">
        <f t="shared" si="5"/>
        <v>0</v>
      </c>
      <c r="V28" s="93">
        <f t="shared" si="5"/>
        <v>0</v>
      </c>
      <c r="W28" s="93">
        <f t="shared" si="5"/>
        <v>0</v>
      </c>
      <c r="X28" s="93">
        <f t="shared" si="5"/>
        <v>0</v>
      </c>
      <c r="Y28" s="93">
        <f t="shared" si="5"/>
        <v>0</v>
      </c>
      <c r="Z28" s="93">
        <f t="shared" si="5"/>
        <v>0</v>
      </c>
      <c r="AA28" s="93">
        <f t="shared" si="5"/>
        <v>0</v>
      </c>
      <c r="AB28" s="93">
        <f t="shared" si="5"/>
        <v>0</v>
      </c>
      <c r="AC28" s="93">
        <f t="shared" si="5"/>
        <v>0</v>
      </c>
      <c r="AD28" s="93">
        <f t="shared" si="5"/>
        <v>0</v>
      </c>
      <c r="AE28" s="93">
        <f t="shared" si="5"/>
        <v>0</v>
      </c>
      <c r="AF28" s="93">
        <f t="shared" si="5"/>
        <v>0</v>
      </c>
      <c r="AG28" s="93">
        <f t="shared" si="5"/>
        <v>0</v>
      </c>
      <c r="AH28" s="93">
        <f t="shared" si="5"/>
        <v>0</v>
      </c>
      <c r="AI28" s="93">
        <f t="shared" si="5"/>
        <v>0</v>
      </c>
      <c r="AJ28" s="93">
        <f t="shared" si="5"/>
        <v>0</v>
      </c>
      <c r="AK28" s="93">
        <f t="shared" si="5"/>
        <v>0</v>
      </c>
      <c r="AL28" s="92"/>
      <c r="AM28" s="92"/>
      <c r="AN28" s="94"/>
    </row>
    <row r="29" spans="1:42">
      <c r="B29" s="123" t="s">
        <v>104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4"/>
      <c r="AM29" s="124"/>
      <c r="AN29" s="125">
        <f>SUM(AN3:AN28)</f>
        <v>0</v>
      </c>
    </row>
    <row r="30" spans="1:42">
      <c r="C30" s="10"/>
    </row>
    <row r="31" spans="1:42">
      <c r="C31" s="28"/>
    </row>
  </sheetData>
  <sheetProtection selectLockedCells="1" selectUnlockedCells="1"/>
  <autoFilter ref="A2:AP2" xr:uid="{00000000-0009-0000-0000-000003000000}">
    <sortState xmlns:xlrd2="http://schemas.microsoft.com/office/spreadsheetml/2017/richdata2" ref="A3:AP28">
      <sortCondition descending="1" ref="C2:C28"/>
    </sortState>
  </autoFilter>
  <sortState xmlns:xlrd2="http://schemas.microsoft.com/office/spreadsheetml/2017/richdata2" ref="B3:F27">
    <sortCondition ref="B3:B27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DA93-4D7E-4046-A21E-8ECD227076BE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78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242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273</v>
      </c>
      <c r="B4" s="192">
        <v>22.2</v>
      </c>
      <c r="C4" s="50">
        <v>41</v>
      </c>
      <c r="D4" s="9">
        <v>37</v>
      </c>
      <c r="E4" s="52">
        <v>3.85</v>
      </c>
      <c r="F4" s="50">
        <v>1</v>
      </c>
      <c r="G4" s="50">
        <v>550</v>
      </c>
      <c r="H4" s="50">
        <v>1570000</v>
      </c>
      <c r="I4" s="53"/>
      <c r="J4" s="218">
        <v>1</v>
      </c>
      <c r="K4" s="213">
        <v>0.25</v>
      </c>
      <c r="L4" s="214">
        <v>0.21</v>
      </c>
      <c r="M4" s="249">
        <v>550</v>
      </c>
      <c r="N4" s="220">
        <v>1470000</v>
      </c>
    </row>
    <row r="5" spans="1:18" s="6" customFormat="1" ht="18" customHeight="1">
      <c r="A5" s="157" t="s">
        <v>274</v>
      </c>
      <c r="B5" s="192">
        <v>19.2</v>
      </c>
      <c r="C5" s="51">
        <v>40</v>
      </c>
      <c r="D5" s="51">
        <v>34</v>
      </c>
      <c r="E5" s="9"/>
      <c r="F5" s="50">
        <v>2</v>
      </c>
      <c r="G5" s="50">
        <v>330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49">
        <v>330</v>
      </c>
      <c r="N5" s="220">
        <v>1120000</v>
      </c>
    </row>
    <row r="6" spans="1:18" s="6" customFormat="1" ht="18" customHeight="1">
      <c r="A6" s="157" t="s">
        <v>269</v>
      </c>
      <c r="B6" s="192">
        <v>27.9</v>
      </c>
      <c r="C6" s="50">
        <v>39</v>
      </c>
      <c r="D6" s="9">
        <v>37</v>
      </c>
      <c r="E6" s="9"/>
      <c r="F6" s="9">
        <v>3</v>
      </c>
      <c r="G6" s="9">
        <v>209</v>
      </c>
      <c r="H6" s="50">
        <v>770000</v>
      </c>
      <c r="I6" s="53"/>
      <c r="J6" s="218">
        <v>3</v>
      </c>
      <c r="K6" s="213">
        <v>9.5000000000000001E-2</v>
      </c>
      <c r="L6" s="214">
        <v>0.11</v>
      </c>
      <c r="M6" s="249">
        <v>209</v>
      </c>
      <c r="N6" s="220">
        <v>770000</v>
      </c>
    </row>
    <row r="7" spans="1:18" s="6" customFormat="1" ht="18" customHeight="1">
      <c r="A7" s="157" t="s">
        <v>278</v>
      </c>
      <c r="B7" s="192">
        <v>15.6</v>
      </c>
      <c r="C7" s="50">
        <v>38</v>
      </c>
      <c r="D7" s="51">
        <v>33</v>
      </c>
      <c r="E7" s="52"/>
      <c r="F7" s="50">
        <v>4</v>
      </c>
      <c r="G7" s="50">
        <v>149</v>
      </c>
      <c r="H7" s="50">
        <v>630000</v>
      </c>
      <c r="I7" s="53"/>
      <c r="J7" s="221">
        <v>4</v>
      </c>
      <c r="K7" s="213">
        <v>6.7500000000000004E-2</v>
      </c>
      <c r="L7" s="214">
        <v>0.09</v>
      </c>
      <c r="M7" s="249">
        <v>148.5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20</v>
      </c>
      <c r="B8" s="192">
        <v>15.9</v>
      </c>
      <c r="C8" s="50">
        <v>37</v>
      </c>
      <c r="D8" s="51">
        <v>32</v>
      </c>
      <c r="E8" s="52"/>
      <c r="F8" s="50" t="s">
        <v>290</v>
      </c>
      <c r="G8" s="50">
        <v>116</v>
      </c>
      <c r="H8" s="50">
        <v>525000</v>
      </c>
      <c r="I8" s="53"/>
      <c r="J8" s="218">
        <v>5</v>
      </c>
      <c r="K8" s="213">
        <v>5.5E-2</v>
      </c>
      <c r="L8" s="214">
        <v>0.08</v>
      </c>
      <c r="M8" s="249">
        <v>121</v>
      </c>
      <c r="N8" s="220">
        <v>560000</v>
      </c>
    </row>
    <row r="9" spans="1:18" s="6" customFormat="1" ht="18" customHeight="1">
      <c r="A9" s="157" t="s">
        <v>277</v>
      </c>
      <c r="B9" s="192">
        <v>15.7</v>
      </c>
      <c r="C9" s="51">
        <v>37</v>
      </c>
      <c r="D9" s="9">
        <v>31</v>
      </c>
      <c r="E9" s="52">
        <v>3.55</v>
      </c>
      <c r="F9" s="9" t="s">
        <v>290</v>
      </c>
      <c r="G9" s="50">
        <v>116</v>
      </c>
      <c r="H9" s="50">
        <v>625000</v>
      </c>
      <c r="I9" s="53"/>
      <c r="J9" s="221">
        <v>6</v>
      </c>
      <c r="K9" s="213">
        <v>0.05</v>
      </c>
      <c r="L9" s="214">
        <v>7.0000000000000007E-2</v>
      </c>
      <c r="M9" s="249">
        <v>110</v>
      </c>
      <c r="N9" s="220">
        <v>490000.00000000006</v>
      </c>
    </row>
    <row r="10" spans="1:18" s="6" customFormat="1" ht="18" customHeight="1">
      <c r="A10" s="157" t="s">
        <v>143</v>
      </c>
      <c r="B10" s="192">
        <v>31</v>
      </c>
      <c r="C10" s="50">
        <v>36</v>
      </c>
      <c r="D10" s="9">
        <v>34</v>
      </c>
      <c r="E10" s="52"/>
      <c r="F10" s="50">
        <v>7</v>
      </c>
      <c r="G10" s="50">
        <v>99</v>
      </c>
      <c r="H10" s="50">
        <v>420000</v>
      </c>
      <c r="I10" s="53"/>
      <c r="J10" s="218">
        <v>7</v>
      </c>
      <c r="K10" s="213">
        <v>4.4999999999999998E-2</v>
      </c>
      <c r="L10" s="214">
        <v>0.06</v>
      </c>
      <c r="M10" s="249">
        <v>99</v>
      </c>
      <c r="N10" s="220">
        <v>420000</v>
      </c>
    </row>
    <row r="11" spans="1:18" s="6" customFormat="1" ht="18" customHeight="1">
      <c r="A11" s="157" t="s">
        <v>298</v>
      </c>
      <c r="B11" s="192">
        <v>14.5</v>
      </c>
      <c r="C11" s="50">
        <v>35</v>
      </c>
      <c r="D11" s="9">
        <v>34</v>
      </c>
      <c r="E11" s="52">
        <v>5.67</v>
      </c>
      <c r="F11" s="50">
        <v>8</v>
      </c>
      <c r="G11" s="50">
        <v>88</v>
      </c>
      <c r="H11" s="50">
        <v>450000</v>
      </c>
      <c r="I11" s="53"/>
      <c r="J11" s="221">
        <v>8</v>
      </c>
      <c r="K11" s="213">
        <v>0.04</v>
      </c>
      <c r="L11" s="214">
        <v>0.05</v>
      </c>
      <c r="M11" s="249">
        <v>88</v>
      </c>
      <c r="N11" s="220">
        <v>350000</v>
      </c>
    </row>
    <row r="12" spans="1:18" s="6" customFormat="1" ht="18" customHeight="1">
      <c r="A12" s="157" t="s">
        <v>271</v>
      </c>
      <c r="B12" s="192">
        <v>25.9</v>
      </c>
      <c r="C12" s="9">
        <v>33</v>
      </c>
      <c r="D12" s="51">
        <v>38</v>
      </c>
      <c r="E12" s="9"/>
      <c r="F12" s="50" t="s">
        <v>201</v>
      </c>
      <c r="G12" s="50">
        <v>55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49">
        <v>66</v>
      </c>
      <c r="N12" s="220">
        <v>70000</v>
      </c>
    </row>
    <row r="13" spans="1:18" s="6" customFormat="1" ht="18" customHeight="1">
      <c r="A13" s="157" t="s">
        <v>275</v>
      </c>
      <c r="B13" s="192">
        <v>18</v>
      </c>
      <c r="C13" s="9">
        <v>33</v>
      </c>
      <c r="D13" s="51">
        <v>35</v>
      </c>
      <c r="E13" s="9"/>
      <c r="F13" s="50" t="s">
        <v>201</v>
      </c>
      <c r="G13" s="50">
        <v>55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49">
        <v>59.4</v>
      </c>
      <c r="N13" s="220">
        <v>70000</v>
      </c>
    </row>
    <row r="14" spans="1:18" s="6" customFormat="1" ht="18" customHeight="1">
      <c r="A14" s="157" t="s">
        <v>276</v>
      </c>
      <c r="B14" s="192">
        <v>15.9</v>
      </c>
      <c r="C14" s="51">
        <v>33</v>
      </c>
      <c r="D14" s="51">
        <v>32</v>
      </c>
      <c r="E14" s="52">
        <v>1.71</v>
      </c>
      <c r="F14" s="50" t="s">
        <v>201</v>
      </c>
      <c r="G14" s="50">
        <v>55</v>
      </c>
      <c r="H14" s="50">
        <v>490000</v>
      </c>
      <c r="I14" s="53"/>
      <c r="J14" s="218">
        <v>11</v>
      </c>
      <c r="K14" s="213">
        <v>2.4500000000000001E-2</v>
      </c>
      <c r="L14" s="214">
        <v>0.01</v>
      </c>
      <c r="M14" s="249">
        <v>53.9</v>
      </c>
      <c r="N14" s="220">
        <v>70000</v>
      </c>
    </row>
    <row r="15" spans="1:18" s="6" customFormat="1" ht="18" customHeight="1">
      <c r="A15" s="157" t="s">
        <v>270</v>
      </c>
      <c r="B15" s="192">
        <v>13.7</v>
      </c>
      <c r="C15" s="51">
        <v>33</v>
      </c>
      <c r="D15" s="9">
        <v>35</v>
      </c>
      <c r="E15" s="52"/>
      <c r="F15" s="50" t="s">
        <v>201</v>
      </c>
      <c r="G15" s="50">
        <v>55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49">
        <v>49.5</v>
      </c>
      <c r="N15" s="220">
        <v>70000</v>
      </c>
    </row>
    <row r="16" spans="1:18" s="6" customFormat="1" ht="18" customHeight="1">
      <c r="A16" s="157" t="s">
        <v>286</v>
      </c>
      <c r="B16" s="192">
        <v>15.5</v>
      </c>
      <c r="C16" s="9">
        <v>33</v>
      </c>
      <c r="D16" s="9">
        <v>37</v>
      </c>
      <c r="E16" s="52"/>
      <c r="F16" s="9" t="s">
        <v>201</v>
      </c>
      <c r="G16" s="9">
        <v>55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49">
        <v>45.1</v>
      </c>
      <c r="N16" s="220">
        <v>70000</v>
      </c>
    </row>
    <row r="17" spans="1:18" s="6" customFormat="1" ht="18" customHeight="1">
      <c r="A17" s="157" t="s">
        <v>281</v>
      </c>
      <c r="B17" s="192">
        <v>13.9</v>
      </c>
      <c r="C17" s="50">
        <v>32</v>
      </c>
      <c r="D17" s="51">
        <v>40</v>
      </c>
      <c r="E17" s="52"/>
      <c r="F17" s="9">
        <v>14</v>
      </c>
      <c r="G17" s="9">
        <v>41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49">
        <v>40.699999999999996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211</v>
      </c>
      <c r="B18" s="192">
        <v>15.3</v>
      </c>
      <c r="C18" s="50">
        <v>31</v>
      </c>
      <c r="D18" s="51">
        <v>37</v>
      </c>
      <c r="E18" s="9"/>
      <c r="F18" s="50">
        <v>15</v>
      </c>
      <c r="G18" s="50">
        <v>36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49">
        <v>36.300000000000004</v>
      </c>
      <c r="N18" s="220">
        <v>70000</v>
      </c>
    </row>
    <row r="19" spans="1:18" s="6" customFormat="1" ht="18" customHeight="1">
      <c r="A19" s="157" t="s">
        <v>207</v>
      </c>
      <c r="B19" s="192">
        <v>13.9</v>
      </c>
      <c r="C19" s="51">
        <v>30</v>
      </c>
      <c r="D19" s="9">
        <v>36</v>
      </c>
      <c r="E19" s="9"/>
      <c r="F19" s="50">
        <v>16</v>
      </c>
      <c r="G19" s="50">
        <v>32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49">
        <v>31.900000000000002</v>
      </c>
      <c r="N19" s="220">
        <v>70000</v>
      </c>
    </row>
    <row r="20" spans="1:18" s="48" customFormat="1" ht="18" customHeight="1">
      <c r="A20" s="157" t="s">
        <v>293</v>
      </c>
      <c r="B20" s="192">
        <v>18.7</v>
      </c>
      <c r="C20" s="50">
        <v>29</v>
      </c>
      <c r="D20" s="9">
        <v>37</v>
      </c>
      <c r="E20" s="52">
        <v>4.74</v>
      </c>
      <c r="F20" s="9" t="s">
        <v>297</v>
      </c>
      <c r="G20" s="9">
        <v>25</v>
      </c>
      <c r="H20" s="50">
        <v>170000</v>
      </c>
      <c r="I20" s="53"/>
      <c r="J20" s="218">
        <v>17</v>
      </c>
      <c r="K20" s="213">
        <v>1.2999999999999999E-2</v>
      </c>
      <c r="L20" s="214">
        <v>0.01</v>
      </c>
      <c r="M20" s="249">
        <v>28.599999999999998</v>
      </c>
      <c r="N20" s="220">
        <v>70000</v>
      </c>
    </row>
    <row r="21" spans="1:18" s="48" customFormat="1" ht="18" customHeight="1">
      <c r="A21" s="157" t="s">
        <v>287</v>
      </c>
      <c r="B21" s="192">
        <v>9.9</v>
      </c>
      <c r="C21" s="50">
        <v>29</v>
      </c>
      <c r="D21" s="51">
        <v>37</v>
      </c>
      <c r="E21" s="52"/>
      <c r="F21" s="9" t="s">
        <v>297</v>
      </c>
      <c r="G21" s="9">
        <v>25</v>
      </c>
      <c r="H21" s="50">
        <v>70000</v>
      </c>
      <c r="I21" s="53"/>
      <c r="J21" s="221">
        <v>18</v>
      </c>
      <c r="K21" s="213">
        <v>1.15E-2</v>
      </c>
      <c r="L21" s="214">
        <v>0.01</v>
      </c>
      <c r="M21" s="249">
        <v>25.3</v>
      </c>
      <c r="N21" s="220">
        <v>70000</v>
      </c>
    </row>
    <row r="22" spans="1:18" s="48" customFormat="1" ht="18" customHeight="1">
      <c r="A22" s="157" t="s">
        <v>305</v>
      </c>
      <c r="B22" s="192">
        <v>11.2</v>
      </c>
      <c r="C22" s="50">
        <v>29</v>
      </c>
      <c r="D22" s="51">
        <v>33</v>
      </c>
      <c r="E22" s="9"/>
      <c r="F22" s="9" t="s">
        <v>297</v>
      </c>
      <c r="G22" s="9">
        <v>25</v>
      </c>
      <c r="H22" s="50">
        <v>70000</v>
      </c>
      <c r="I22" s="53"/>
      <c r="J22" s="218">
        <v>19</v>
      </c>
      <c r="K22" s="213">
        <v>0.01</v>
      </c>
      <c r="L22" s="214">
        <v>0.01</v>
      </c>
      <c r="M22" s="249">
        <v>22</v>
      </c>
      <c r="N22" s="220">
        <v>70000</v>
      </c>
    </row>
    <row r="23" spans="1:18" s="48" customFormat="1" ht="18" customHeight="1">
      <c r="A23" s="157" t="s">
        <v>272</v>
      </c>
      <c r="B23" s="192">
        <v>18.899999999999999</v>
      </c>
      <c r="C23" s="50">
        <v>27</v>
      </c>
      <c r="D23" s="51">
        <v>39</v>
      </c>
      <c r="E23" s="9"/>
      <c r="F23" s="9">
        <v>20</v>
      </c>
      <c r="G23" s="9">
        <v>20</v>
      </c>
      <c r="H23" s="50">
        <v>70000</v>
      </c>
      <c r="I23" s="53"/>
      <c r="J23" s="221">
        <v>20</v>
      </c>
      <c r="K23" s="213">
        <v>8.9999999999999993E-3</v>
      </c>
      <c r="L23" s="214">
        <v>0.01</v>
      </c>
      <c r="M23" s="249">
        <v>19.799999999999997</v>
      </c>
      <c r="N23" s="220">
        <v>70000</v>
      </c>
    </row>
    <row r="24" spans="1:18" s="48" customFormat="1" ht="18" customHeight="1">
      <c r="A24" s="157" t="s">
        <v>34</v>
      </c>
      <c r="B24" s="192">
        <v>24.9</v>
      </c>
      <c r="C24" s="50">
        <v>24</v>
      </c>
      <c r="D24" s="51">
        <v>46</v>
      </c>
      <c r="E24" s="52"/>
      <c r="F24" s="9">
        <v>21</v>
      </c>
      <c r="G24" s="9">
        <v>18</v>
      </c>
      <c r="H24" s="50">
        <v>70000</v>
      </c>
      <c r="I24" s="53"/>
      <c r="J24" s="218">
        <v>21</v>
      </c>
      <c r="K24" s="213">
        <v>8.0000000000000002E-3</v>
      </c>
      <c r="L24" s="214">
        <v>0.01</v>
      </c>
      <c r="M24" s="249">
        <v>17.600000000000001</v>
      </c>
      <c r="N24" s="220">
        <v>70000</v>
      </c>
    </row>
    <row r="25" spans="1:18" s="48" customFormat="1" ht="18" customHeight="1">
      <c r="A25" s="157" t="s">
        <v>304</v>
      </c>
      <c r="B25" s="192">
        <v>22.6</v>
      </c>
      <c r="C25" s="50">
        <v>22</v>
      </c>
      <c r="D25" s="51">
        <v>41</v>
      </c>
      <c r="E25" s="52"/>
      <c r="F25" s="9">
        <v>22</v>
      </c>
      <c r="G25" s="9">
        <v>15</v>
      </c>
      <c r="H25" s="50">
        <v>70000</v>
      </c>
      <c r="I25" s="53"/>
      <c r="J25" s="221">
        <v>22</v>
      </c>
      <c r="K25" s="213">
        <v>7.0000000000000001E-3</v>
      </c>
      <c r="L25" s="214">
        <v>0.01</v>
      </c>
      <c r="M25" s="249">
        <v>15.4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13.200000000000001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49">
        <v>11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8.8000000000000007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795</v>
      </c>
      <c r="E29" s="238"/>
      <c r="F29" s="237"/>
      <c r="G29" s="236">
        <f>SUM(G4:G28)</f>
        <v>2169</v>
      </c>
      <c r="H29" s="236">
        <f>SUM(H4:H28)</f>
        <v>7610000</v>
      </c>
      <c r="J29" s="223" t="s">
        <v>71</v>
      </c>
      <c r="K29" s="215"/>
      <c r="L29" s="224"/>
      <c r="M29" s="225">
        <f>SUM(M4:M28)</f>
        <v>2200.0000000000005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F14D-36BB-744C-8A9E-2A64221D56BD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243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244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269</v>
      </c>
      <c r="B4" s="192">
        <v>27.9</v>
      </c>
      <c r="C4" s="50">
        <v>37</v>
      </c>
      <c r="D4" s="9">
        <v>39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276</v>
      </c>
      <c r="B5" s="192">
        <v>16.100000000000001</v>
      </c>
      <c r="C5" s="51">
        <v>36</v>
      </c>
      <c r="D5" s="51">
        <v>33</v>
      </c>
      <c r="E5" s="9"/>
      <c r="F5" s="50">
        <v>2</v>
      </c>
      <c r="G5" s="50">
        <v>300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287</v>
      </c>
      <c r="B6" s="192">
        <v>9</v>
      </c>
      <c r="C6" s="50">
        <v>35</v>
      </c>
      <c r="D6" s="9">
        <v>32</v>
      </c>
      <c r="E6" s="9"/>
      <c r="F6" s="9" t="s">
        <v>300</v>
      </c>
      <c r="G6" s="9">
        <v>145</v>
      </c>
      <c r="H6" s="50">
        <v>653333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34</v>
      </c>
      <c r="B7" s="192">
        <v>24.9</v>
      </c>
      <c r="C7" s="50">
        <v>35</v>
      </c>
      <c r="D7" s="51">
        <v>35</v>
      </c>
      <c r="E7" s="52"/>
      <c r="F7" s="50" t="s">
        <v>300</v>
      </c>
      <c r="G7" s="50">
        <v>145</v>
      </c>
      <c r="H7" s="50">
        <v>653333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274</v>
      </c>
      <c r="B8" s="192">
        <v>19.399999999999999</v>
      </c>
      <c r="C8" s="50">
        <v>35</v>
      </c>
      <c r="D8" s="51">
        <v>38</v>
      </c>
      <c r="E8" s="52">
        <v>3.21</v>
      </c>
      <c r="F8" s="50" t="s">
        <v>300</v>
      </c>
      <c r="G8" s="50">
        <v>145</v>
      </c>
      <c r="H8" s="50">
        <v>1073333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286</v>
      </c>
      <c r="B9" s="192">
        <v>14.6</v>
      </c>
      <c r="C9" s="51">
        <v>34</v>
      </c>
      <c r="D9" s="9">
        <v>33</v>
      </c>
      <c r="E9" s="52"/>
      <c r="F9" s="56">
        <v>6</v>
      </c>
      <c r="G9" s="56">
        <v>100</v>
      </c>
      <c r="H9" s="50">
        <v>490000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270</v>
      </c>
      <c r="B10" s="192">
        <v>13.7</v>
      </c>
      <c r="C10" s="50">
        <v>32</v>
      </c>
      <c r="D10" s="9">
        <v>34</v>
      </c>
      <c r="E10" s="52"/>
      <c r="F10" s="50" t="s">
        <v>301</v>
      </c>
      <c r="G10" s="50">
        <v>85</v>
      </c>
      <c r="H10" s="50">
        <v>385000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278</v>
      </c>
      <c r="B11" s="192">
        <v>15.6</v>
      </c>
      <c r="C11" s="50">
        <v>32</v>
      </c>
      <c r="D11" s="9">
        <v>33</v>
      </c>
      <c r="E11" s="52"/>
      <c r="F11" s="50" t="s">
        <v>301</v>
      </c>
      <c r="G11" s="50">
        <v>85</v>
      </c>
      <c r="H11" s="50">
        <v>385000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295</v>
      </c>
      <c r="B12" s="192">
        <v>15.3</v>
      </c>
      <c r="C12" s="9">
        <v>31</v>
      </c>
      <c r="D12" s="51">
        <v>31</v>
      </c>
      <c r="E12" s="9"/>
      <c r="F12" s="50" t="s">
        <v>201</v>
      </c>
      <c r="G12" s="50">
        <v>57</v>
      </c>
      <c r="H12" s="50">
        <v>70000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272</v>
      </c>
      <c r="B13" s="192">
        <v>18.600000000000001</v>
      </c>
      <c r="C13" s="9">
        <v>31</v>
      </c>
      <c r="D13" s="51">
        <v>31</v>
      </c>
      <c r="E13" s="9"/>
      <c r="F13" s="50" t="s">
        <v>201</v>
      </c>
      <c r="G13" s="50">
        <v>57</v>
      </c>
      <c r="H13" s="50">
        <v>70000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277</v>
      </c>
      <c r="B14" s="192">
        <v>15.2</v>
      </c>
      <c r="C14" s="51">
        <v>30</v>
      </c>
      <c r="D14" s="51">
        <v>38</v>
      </c>
      <c r="E14" s="52"/>
      <c r="F14" s="50">
        <v>11</v>
      </c>
      <c r="G14" s="50">
        <v>49</v>
      </c>
      <c r="H14" s="50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289</v>
      </c>
      <c r="B15" s="192">
        <v>17.2</v>
      </c>
      <c r="C15" s="51">
        <v>29</v>
      </c>
      <c r="D15" s="9">
        <v>32</v>
      </c>
      <c r="E15" s="52"/>
      <c r="F15" s="50">
        <v>12</v>
      </c>
      <c r="G15" s="50">
        <v>45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143</v>
      </c>
      <c r="B16" s="192">
        <v>15.7</v>
      </c>
      <c r="C16" s="9">
        <v>28</v>
      </c>
      <c r="D16" s="9">
        <v>39</v>
      </c>
      <c r="E16" s="52"/>
      <c r="F16" s="9" t="s">
        <v>302</v>
      </c>
      <c r="G16" s="9">
        <v>35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298</v>
      </c>
      <c r="B17" s="192">
        <v>14.5</v>
      </c>
      <c r="C17" s="50">
        <v>28</v>
      </c>
      <c r="D17" s="51">
        <v>38</v>
      </c>
      <c r="E17" s="52"/>
      <c r="F17" s="9" t="s">
        <v>302</v>
      </c>
      <c r="G17" s="9">
        <v>35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207</v>
      </c>
      <c r="B18" s="192">
        <v>13.5</v>
      </c>
      <c r="C18" s="50">
        <v>28</v>
      </c>
      <c r="D18" s="51">
        <v>32</v>
      </c>
      <c r="E18" s="9"/>
      <c r="F18" s="50" t="s">
        <v>302</v>
      </c>
      <c r="G18" s="50">
        <v>35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 t="s">
        <v>281</v>
      </c>
      <c r="B19" s="192">
        <v>13.7</v>
      </c>
      <c r="C19" s="51">
        <v>28</v>
      </c>
      <c r="D19" s="9">
        <v>40</v>
      </c>
      <c r="E19" s="56"/>
      <c r="F19" s="50" t="s">
        <v>302</v>
      </c>
      <c r="G19" s="50">
        <v>35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 t="s">
        <v>273</v>
      </c>
      <c r="B20" s="192">
        <v>21.5</v>
      </c>
      <c r="C20" s="50">
        <v>27</v>
      </c>
      <c r="D20" s="9">
        <v>43</v>
      </c>
      <c r="E20" s="52"/>
      <c r="F20" s="9">
        <v>17</v>
      </c>
      <c r="G20" s="9">
        <v>26</v>
      </c>
      <c r="H20" s="50">
        <v>70000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 t="s">
        <v>293</v>
      </c>
      <c r="B21" s="192">
        <v>18.7</v>
      </c>
      <c r="C21" s="50">
        <v>24</v>
      </c>
      <c r="D21" s="51">
        <v>40</v>
      </c>
      <c r="E21" s="52"/>
      <c r="F21" s="9" t="s">
        <v>303</v>
      </c>
      <c r="G21" s="9">
        <v>22</v>
      </c>
      <c r="H21" s="50">
        <v>70000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 t="s">
        <v>275</v>
      </c>
      <c r="B22" s="192">
        <v>17.5</v>
      </c>
      <c r="C22" s="50">
        <v>24</v>
      </c>
      <c r="D22" s="51">
        <v>36</v>
      </c>
      <c r="E22" s="9"/>
      <c r="F22" s="9" t="s">
        <v>303</v>
      </c>
      <c r="G22" s="9">
        <v>22</v>
      </c>
      <c r="H22" s="50">
        <v>70000</v>
      </c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 t="s">
        <v>304</v>
      </c>
      <c r="B23" s="192">
        <v>22.6</v>
      </c>
      <c r="C23" s="50">
        <v>22</v>
      </c>
      <c r="D23" s="51">
        <v>42</v>
      </c>
      <c r="E23" s="9"/>
      <c r="F23" s="9">
        <v>20</v>
      </c>
      <c r="G23" s="9">
        <v>18</v>
      </c>
      <c r="H23" s="50">
        <v>70000</v>
      </c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719</v>
      </c>
      <c r="E29" s="238"/>
      <c r="F29" s="237"/>
      <c r="G29" s="236">
        <f>SUM(G4:G28)</f>
        <v>1941</v>
      </c>
      <c r="H29" s="236">
        <f>SUM(H4:H28)</f>
        <v>7069999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E87D-A7E6-EB42-BBA8-0463345BA5AB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79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233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275</v>
      </c>
      <c r="B4" s="192">
        <v>18.3</v>
      </c>
      <c r="C4" s="50">
        <v>41</v>
      </c>
      <c r="D4" s="9">
        <v>29</v>
      </c>
      <c r="E4" s="52"/>
      <c r="F4" s="50">
        <v>1</v>
      </c>
      <c r="G4" s="50">
        <v>500</v>
      </c>
      <c r="H4" s="50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287</v>
      </c>
      <c r="B5" s="192">
        <v>9.9</v>
      </c>
      <c r="C5" s="51">
        <v>38</v>
      </c>
      <c r="D5" s="51">
        <v>30</v>
      </c>
      <c r="E5" s="9"/>
      <c r="F5" s="50">
        <v>2</v>
      </c>
      <c r="G5" s="50">
        <v>300</v>
      </c>
      <c r="H5" s="50">
        <v>1120000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</row>
    <row r="6" spans="1:18" s="6" customFormat="1" ht="18" customHeight="1">
      <c r="A6" s="157" t="s">
        <v>277</v>
      </c>
      <c r="B6" s="192">
        <v>15.2</v>
      </c>
      <c r="C6" s="50">
        <v>37</v>
      </c>
      <c r="D6" s="9">
        <v>29</v>
      </c>
      <c r="E6" s="9"/>
      <c r="F6" s="9">
        <v>3</v>
      </c>
      <c r="G6" s="9">
        <v>190</v>
      </c>
      <c r="H6" s="50">
        <v>770000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281</v>
      </c>
      <c r="B7" s="192">
        <v>13.8</v>
      </c>
      <c r="C7" s="50">
        <v>36</v>
      </c>
      <c r="D7" s="51">
        <v>27</v>
      </c>
      <c r="E7" s="52"/>
      <c r="F7" s="50">
        <v>4</v>
      </c>
      <c r="G7" s="50">
        <v>135</v>
      </c>
      <c r="H7" s="50">
        <v>630000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211</v>
      </c>
      <c r="B8" s="192">
        <v>15.4</v>
      </c>
      <c r="C8" s="50">
        <v>35</v>
      </c>
      <c r="D8" s="51">
        <v>30</v>
      </c>
      <c r="E8" s="52"/>
      <c r="F8" s="50">
        <v>5</v>
      </c>
      <c r="G8" s="50">
        <v>110</v>
      </c>
      <c r="H8" s="50">
        <v>560000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276</v>
      </c>
      <c r="B9" s="192">
        <v>16.2</v>
      </c>
      <c r="C9" s="51">
        <v>34</v>
      </c>
      <c r="D9" s="9">
        <v>29</v>
      </c>
      <c r="E9" s="52"/>
      <c r="F9" s="50" t="s">
        <v>200</v>
      </c>
      <c r="G9" s="56">
        <v>95</v>
      </c>
      <c r="H9" s="50">
        <v>455000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278</v>
      </c>
      <c r="B10" s="192">
        <v>15.4</v>
      </c>
      <c r="C10" s="50">
        <v>34</v>
      </c>
      <c r="D10" s="9">
        <v>34</v>
      </c>
      <c r="E10" s="52"/>
      <c r="F10" s="50" t="s">
        <v>200</v>
      </c>
      <c r="G10" s="50">
        <v>95</v>
      </c>
      <c r="H10" s="50">
        <v>455000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288</v>
      </c>
      <c r="B11" s="192">
        <v>26.2</v>
      </c>
      <c r="C11" s="50">
        <v>33</v>
      </c>
      <c r="D11" s="9">
        <v>38</v>
      </c>
      <c r="E11" s="52"/>
      <c r="F11" s="50" t="s">
        <v>210</v>
      </c>
      <c r="G11" s="50">
        <v>61</v>
      </c>
      <c r="H11" s="50">
        <v>140000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270</v>
      </c>
      <c r="B12" s="192">
        <v>13.5</v>
      </c>
      <c r="C12" s="9">
        <v>33</v>
      </c>
      <c r="D12" s="51">
        <v>32</v>
      </c>
      <c r="E12" s="9"/>
      <c r="F12" s="50" t="s">
        <v>210</v>
      </c>
      <c r="G12" s="50">
        <v>61</v>
      </c>
      <c r="H12" s="50">
        <v>140000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274</v>
      </c>
      <c r="B13" s="192">
        <v>19.100000000000001</v>
      </c>
      <c r="C13" s="9">
        <v>33</v>
      </c>
      <c r="D13" s="51">
        <v>35</v>
      </c>
      <c r="E13" s="9"/>
      <c r="F13" s="50" t="s">
        <v>210</v>
      </c>
      <c r="G13" s="50">
        <v>61</v>
      </c>
      <c r="H13" s="50">
        <v>140000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293</v>
      </c>
      <c r="B14" s="192">
        <v>18.7</v>
      </c>
      <c r="C14" s="51">
        <v>33</v>
      </c>
      <c r="D14" s="51">
        <v>38</v>
      </c>
      <c r="E14" s="52"/>
      <c r="F14" s="50" t="s">
        <v>210</v>
      </c>
      <c r="G14" s="50">
        <v>61</v>
      </c>
      <c r="H14" s="50">
        <v>140000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143</v>
      </c>
      <c r="B15" s="192">
        <v>15.4</v>
      </c>
      <c r="C15" s="51">
        <v>31</v>
      </c>
      <c r="D15" s="9">
        <v>39</v>
      </c>
      <c r="E15" s="52"/>
      <c r="F15" s="50" t="s">
        <v>182</v>
      </c>
      <c r="G15" s="50">
        <v>43</v>
      </c>
      <c r="H15" s="50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273</v>
      </c>
      <c r="B16" s="192">
        <v>21.7</v>
      </c>
      <c r="C16" s="9">
        <v>31</v>
      </c>
      <c r="D16" s="9">
        <v>27</v>
      </c>
      <c r="E16" s="52"/>
      <c r="F16" s="50" t="s">
        <v>182</v>
      </c>
      <c r="G16" s="9">
        <v>43</v>
      </c>
      <c r="H16" s="50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207</v>
      </c>
      <c r="B17" s="192">
        <v>13.5</v>
      </c>
      <c r="C17" s="50">
        <v>29</v>
      </c>
      <c r="D17" s="51">
        <v>39</v>
      </c>
      <c r="E17" s="52"/>
      <c r="F17" s="50">
        <v>14</v>
      </c>
      <c r="G17" s="9">
        <v>37</v>
      </c>
      <c r="H17" s="50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286</v>
      </c>
      <c r="B18" s="192">
        <v>14.6</v>
      </c>
      <c r="C18" s="50">
        <v>28</v>
      </c>
      <c r="D18" s="51">
        <v>35</v>
      </c>
      <c r="E18" s="9"/>
      <c r="F18" s="50" t="s">
        <v>296</v>
      </c>
      <c r="G18" s="50">
        <v>31</v>
      </c>
      <c r="H18" s="50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 t="s">
        <v>34</v>
      </c>
      <c r="B19" s="192">
        <v>24.5</v>
      </c>
      <c r="C19" s="51">
        <v>28</v>
      </c>
      <c r="D19" s="9">
        <v>34</v>
      </c>
      <c r="E19" s="56"/>
      <c r="F19" s="50" t="s">
        <v>296</v>
      </c>
      <c r="G19" s="50">
        <v>31</v>
      </c>
      <c r="H19" s="50">
        <v>70000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 t="s">
        <v>272</v>
      </c>
      <c r="B20" s="192">
        <v>18.600000000000001</v>
      </c>
      <c r="C20" s="50">
        <v>27</v>
      </c>
      <c r="D20" s="9">
        <v>41</v>
      </c>
      <c r="E20" s="52"/>
      <c r="F20" s="50" t="s">
        <v>297</v>
      </c>
      <c r="G20" s="9">
        <v>25</v>
      </c>
      <c r="H20" s="50">
        <v>70000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 t="s">
        <v>298</v>
      </c>
      <c r="B21" s="192">
        <v>13.7</v>
      </c>
      <c r="C21" s="50">
        <v>27</v>
      </c>
      <c r="D21" s="51">
        <v>34</v>
      </c>
      <c r="E21" s="52">
        <v>1.1599999999999999</v>
      </c>
      <c r="F21" s="50" t="s">
        <v>297</v>
      </c>
      <c r="G21" s="9">
        <v>25</v>
      </c>
      <c r="H21" s="50">
        <v>490000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 t="s">
        <v>271</v>
      </c>
      <c r="B22" s="192">
        <v>25.9</v>
      </c>
      <c r="C22" s="50">
        <v>24</v>
      </c>
      <c r="D22" s="51">
        <v>39</v>
      </c>
      <c r="E22" s="9"/>
      <c r="F22" s="50" t="s">
        <v>299</v>
      </c>
      <c r="G22" s="9">
        <v>19</v>
      </c>
      <c r="H22" s="50">
        <v>70000</v>
      </c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 t="s">
        <v>269</v>
      </c>
      <c r="B23" s="192">
        <v>27.9</v>
      </c>
      <c r="C23" s="50">
        <v>24</v>
      </c>
      <c r="D23" s="51">
        <v>39</v>
      </c>
      <c r="E23" s="9"/>
      <c r="F23" s="50" t="s">
        <v>299</v>
      </c>
      <c r="G23" s="9">
        <v>19</v>
      </c>
      <c r="H23" s="50">
        <v>70000</v>
      </c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678</v>
      </c>
      <c r="E29" s="238"/>
      <c r="F29" s="237"/>
      <c r="G29" s="236">
        <f>SUM(G4:G28)</f>
        <v>1942</v>
      </c>
      <c r="H29" s="236">
        <f>SUM(H4:H28)</f>
        <v>7070000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FD57-480F-1548-A8C0-1F83C48AA831}">
  <sheetPr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  <col min="18" max="18" width="10.33203125" bestFit="1" customWidth="1"/>
  </cols>
  <sheetData>
    <row r="1" spans="1:18" s="48" customFormat="1" ht="43.5" customHeight="1">
      <c r="B1" s="358" t="str">
        <f>'Tourplan m. sløjfer'!D12</f>
        <v xml:space="preserve">RBC Heritage 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226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</row>
    <row r="4" spans="1:18" s="6" customFormat="1" ht="18" customHeight="1">
      <c r="A4" s="157" t="s">
        <v>274</v>
      </c>
      <c r="B4" s="192">
        <v>19.399999999999999</v>
      </c>
      <c r="C4" s="50">
        <v>42</v>
      </c>
      <c r="D4" s="9">
        <v>31</v>
      </c>
      <c r="E4" s="52"/>
      <c r="F4" s="50">
        <v>1</v>
      </c>
      <c r="G4" s="50">
        <v>500</v>
      </c>
      <c r="H4" s="50">
        <v>1470000</v>
      </c>
      <c r="I4" s="53">
        <f>IF(E4&gt;0,$N$13,0)+IF(C4&gt;0,50000,0)+IF(C4&lt;0,50000,0)</f>
        <v>50000</v>
      </c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</row>
    <row r="5" spans="1:18" s="6" customFormat="1" ht="18" customHeight="1">
      <c r="A5" s="157" t="s">
        <v>277</v>
      </c>
      <c r="B5" s="192">
        <v>14.7</v>
      </c>
      <c r="C5" s="51">
        <v>38</v>
      </c>
      <c r="D5" s="51">
        <v>31</v>
      </c>
      <c r="E5" s="9">
        <v>6.63</v>
      </c>
      <c r="F5" s="50" t="s">
        <v>225</v>
      </c>
      <c r="G5" s="50">
        <v>208</v>
      </c>
      <c r="H5" s="50">
        <v>1540000</v>
      </c>
      <c r="I5" s="53">
        <f t="shared" ref="I5:I24" si="0">IF(E5&gt;0,$N$13,0)+IF(C5&gt;0,50000,0)+IF(C5&lt;0,50000,0)</f>
        <v>120000</v>
      </c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  <c r="R5" s="171">
        <f>N5+N10</f>
        <v>1540000</v>
      </c>
    </row>
    <row r="6" spans="1:18" s="6" customFormat="1" ht="18" customHeight="1">
      <c r="A6" s="157" t="s">
        <v>285</v>
      </c>
      <c r="B6" s="192">
        <v>16.899999999999999</v>
      </c>
      <c r="C6" s="50">
        <v>38</v>
      </c>
      <c r="D6" s="9">
        <v>30</v>
      </c>
      <c r="E6" s="9"/>
      <c r="F6" s="9" t="s">
        <v>225</v>
      </c>
      <c r="G6" s="9">
        <v>208</v>
      </c>
      <c r="H6" s="50">
        <v>840000</v>
      </c>
      <c r="I6" s="53">
        <f t="shared" si="0"/>
        <v>50000</v>
      </c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</row>
    <row r="7" spans="1:18" s="6" customFormat="1" ht="18" customHeight="1">
      <c r="A7" s="157" t="s">
        <v>286</v>
      </c>
      <c r="B7" s="192">
        <v>15.2</v>
      </c>
      <c r="C7" s="50">
        <v>38</v>
      </c>
      <c r="D7" s="51">
        <v>30</v>
      </c>
      <c r="E7" s="52"/>
      <c r="F7" s="50" t="s">
        <v>225</v>
      </c>
      <c r="G7" s="50">
        <v>208</v>
      </c>
      <c r="H7" s="50">
        <v>840000</v>
      </c>
      <c r="I7" s="53">
        <f t="shared" si="0"/>
        <v>50000</v>
      </c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54"/>
      <c r="R7" s="55"/>
    </row>
    <row r="8" spans="1:18" s="6" customFormat="1" ht="18" customHeight="1">
      <c r="A8" s="157" t="s">
        <v>271</v>
      </c>
      <c r="B8" s="192">
        <v>25.5</v>
      </c>
      <c r="C8" s="50">
        <v>35</v>
      </c>
      <c r="D8" s="51">
        <v>33</v>
      </c>
      <c r="E8" s="52"/>
      <c r="F8" s="50" t="s">
        <v>290</v>
      </c>
      <c r="G8" s="50">
        <v>95</v>
      </c>
      <c r="H8" s="50">
        <v>455000</v>
      </c>
      <c r="I8" s="53">
        <f t="shared" si="0"/>
        <v>50000</v>
      </c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</row>
    <row r="9" spans="1:18" s="6" customFormat="1" ht="18" customHeight="1">
      <c r="A9" s="157" t="s">
        <v>270</v>
      </c>
      <c r="B9" s="192">
        <v>13.5</v>
      </c>
      <c r="C9" s="51">
        <v>35</v>
      </c>
      <c r="D9" s="9">
        <v>31</v>
      </c>
      <c r="E9" s="52"/>
      <c r="F9" s="9" t="s">
        <v>290</v>
      </c>
      <c r="G9" s="9">
        <v>95</v>
      </c>
      <c r="H9" s="50">
        <v>455000</v>
      </c>
      <c r="I9" s="53">
        <f t="shared" si="0"/>
        <v>50000</v>
      </c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</row>
    <row r="10" spans="1:18" s="6" customFormat="1" ht="18" customHeight="1">
      <c r="A10" s="157" t="s">
        <v>273</v>
      </c>
      <c r="B10" s="192">
        <v>21.9</v>
      </c>
      <c r="C10" s="50">
        <v>35</v>
      </c>
      <c r="D10" s="9">
        <v>33</v>
      </c>
      <c r="E10" s="52"/>
      <c r="F10" s="50" t="s">
        <v>290</v>
      </c>
      <c r="G10" s="50">
        <v>95</v>
      </c>
      <c r="H10" s="50">
        <v>455000</v>
      </c>
      <c r="I10" s="53">
        <f t="shared" si="0"/>
        <v>50000</v>
      </c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</row>
    <row r="11" spans="1:18" s="6" customFormat="1" ht="18" customHeight="1">
      <c r="A11" s="157" t="s">
        <v>287</v>
      </c>
      <c r="B11" s="192">
        <v>10.199999999999999</v>
      </c>
      <c r="C11" s="50">
        <v>35</v>
      </c>
      <c r="D11" s="9">
        <v>32</v>
      </c>
      <c r="E11" s="52"/>
      <c r="F11" s="50" t="s">
        <v>290</v>
      </c>
      <c r="G11" s="50">
        <v>95</v>
      </c>
      <c r="H11" s="50">
        <v>455000</v>
      </c>
      <c r="I11" s="53">
        <f t="shared" si="0"/>
        <v>50000</v>
      </c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</row>
    <row r="12" spans="1:18" s="6" customFormat="1" ht="18" customHeight="1">
      <c r="A12" s="157" t="s">
        <v>288</v>
      </c>
      <c r="B12" s="192">
        <v>26.2</v>
      </c>
      <c r="C12" s="9">
        <v>33</v>
      </c>
      <c r="D12" s="51">
        <v>36</v>
      </c>
      <c r="E12" s="9"/>
      <c r="F12" s="50">
        <v>9</v>
      </c>
      <c r="G12" s="50">
        <v>60</v>
      </c>
      <c r="H12" s="50">
        <v>70000</v>
      </c>
      <c r="I12" s="53">
        <f t="shared" si="0"/>
        <v>50000</v>
      </c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</row>
    <row r="13" spans="1:18" s="6" customFormat="1" ht="18" customHeight="1">
      <c r="A13" s="157" t="s">
        <v>281</v>
      </c>
      <c r="B13" s="192">
        <v>13.6</v>
      </c>
      <c r="C13" s="9">
        <v>31</v>
      </c>
      <c r="D13" s="51">
        <v>38</v>
      </c>
      <c r="E13" s="9"/>
      <c r="F13" s="50">
        <v>10</v>
      </c>
      <c r="G13" s="50">
        <v>54</v>
      </c>
      <c r="H13" s="50">
        <v>70000</v>
      </c>
      <c r="I13" s="53">
        <f t="shared" si="0"/>
        <v>50000</v>
      </c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</row>
    <row r="14" spans="1:18" s="6" customFormat="1" ht="18" customHeight="1">
      <c r="A14" s="157" t="s">
        <v>279</v>
      </c>
      <c r="B14" s="192">
        <v>22.8</v>
      </c>
      <c r="C14" s="51">
        <v>30</v>
      </c>
      <c r="D14" s="51">
        <v>37</v>
      </c>
      <c r="E14" s="52"/>
      <c r="F14" s="50" t="s">
        <v>291</v>
      </c>
      <c r="G14" s="50">
        <v>47</v>
      </c>
      <c r="H14" s="50">
        <v>70000</v>
      </c>
      <c r="I14" s="53">
        <f t="shared" si="0"/>
        <v>50000</v>
      </c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</row>
    <row r="15" spans="1:18" s="6" customFormat="1" ht="18" customHeight="1">
      <c r="A15" s="157" t="s">
        <v>269</v>
      </c>
      <c r="B15" s="192">
        <v>26.9</v>
      </c>
      <c r="C15" s="51">
        <v>30</v>
      </c>
      <c r="D15" s="9">
        <v>36</v>
      </c>
      <c r="E15" s="52"/>
      <c r="F15" s="50" t="s">
        <v>291</v>
      </c>
      <c r="G15" s="50">
        <v>47</v>
      </c>
      <c r="H15" s="50">
        <v>70000</v>
      </c>
      <c r="I15" s="53">
        <f t="shared" si="0"/>
        <v>50000</v>
      </c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</row>
    <row r="16" spans="1:18" s="6" customFormat="1" ht="18" customHeight="1">
      <c r="A16" s="157" t="s">
        <v>289</v>
      </c>
      <c r="B16" s="192">
        <v>16.7</v>
      </c>
      <c r="C16" s="9">
        <v>29</v>
      </c>
      <c r="D16" s="9">
        <v>38</v>
      </c>
      <c r="E16" s="52"/>
      <c r="F16" s="9">
        <v>13</v>
      </c>
      <c r="G16" s="9">
        <v>41</v>
      </c>
      <c r="H16" s="50">
        <v>70000</v>
      </c>
      <c r="I16" s="53">
        <f t="shared" si="0"/>
        <v>50000</v>
      </c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</row>
    <row r="17" spans="1:18" s="6" customFormat="1" ht="18" customHeight="1">
      <c r="A17" s="157" t="s">
        <v>207</v>
      </c>
      <c r="B17" s="192">
        <v>12.1</v>
      </c>
      <c r="C17" s="50">
        <v>28</v>
      </c>
      <c r="D17" s="51">
        <v>35</v>
      </c>
      <c r="E17" s="52"/>
      <c r="F17" s="9" t="s">
        <v>292</v>
      </c>
      <c r="G17" s="9">
        <v>35</v>
      </c>
      <c r="H17" s="50">
        <v>70000</v>
      </c>
      <c r="I17" s="53">
        <f t="shared" si="0"/>
        <v>50000</v>
      </c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54"/>
      <c r="R17" s="55"/>
    </row>
    <row r="18" spans="1:18" s="6" customFormat="1" ht="18" customHeight="1">
      <c r="A18" s="157" t="s">
        <v>278</v>
      </c>
      <c r="B18" s="192">
        <v>15.3</v>
      </c>
      <c r="C18" s="50">
        <v>28</v>
      </c>
      <c r="D18" s="51">
        <v>29</v>
      </c>
      <c r="E18" s="9"/>
      <c r="F18" s="50" t="s">
        <v>292</v>
      </c>
      <c r="G18" s="50">
        <v>35</v>
      </c>
      <c r="H18" s="50">
        <v>70000</v>
      </c>
      <c r="I18" s="53">
        <f t="shared" si="0"/>
        <v>50000</v>
      </c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</row>
    <row r="19" spans="1:18" s="6" customFormat="1" ht="18" customHeight="1">
      <c r="A19" s="157"/>
      <c r="B19" s="192"/>
      <c r="C19" s="51"/>
      <c r="D19" s="9"/>
      <c r="E19" s="9"/>
      <c r="F19" s="50"/>
      <c r="G19" s="50"/>
      <c r="H19" s="50"/>
      <c r="I19" s="53">
        <f t="shared" si="0"/>
        <v>0</v>
      </c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>
        <f t="shared" si="0"/>
        <v>0</v>
      </c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>
        <f t="shared" si="0"/>
        <v>0</v>
      </c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>
        <f t="shared" si="0"/>
        <v>0</v>
      </c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>
        <f t="shared" si="0"/>
        <v>0</v>
      </c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>
        <f t="shared" si="0"/>
        <v>0</v>
      </c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>
        <f>IF(E27&gt;0,$N$13,0)+IF(C27&gt;0,50000,0)+IF(C27&lt;0,50000,0)</f>
        <v>0</v>
      </c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>
        <f>IF(E28&gt;0,$N$13,0)+IF(C28&gt;0,50000,0)+IF(C28&lt;0,50000,0)</f>
        <v>0</v>
      </c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 thickBot="1">
      <c r="A29" s="1"/>
      <c r="B29" s="3"/>
      <c r="C29" s="57"/>
      <c r="D29" s="237">
        <f>SUM(D4:D28)</f>
        <v>500</v>
      </c>
      <c r="E29" s="238"/>
      <c r="F29" s="237"/>
      <c r="G29" s="236">
        <f>SUM(G4:G28)</f>
        <v>1823</v>
      </c>
      <c r="H29" s="236">
        <f>SUM(H4:H28)</f>
        <v>7000000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D3C6-9524-864B-AAA3-978AB532966F}">
  <sheetPr>
    <pageSetUpPr fitToPage="1"/>
  </sheetPr>
  <dimension ref="A1:P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6" s="48" customFormat="1" ht="43.5" customHeight="1">
      <c r="B1" s="358" t="str">
        <f>'Tourplan m. sløjfer'!D11</f>
        <v>THE MASTERS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6" s="48" customFormat="1" ht="29.25" customHeight="1">
      <c r="B2" s="384" t="s">
        <v>238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6" s="48" customFormat="1" ht="27" customHeight="1">
      <c r="A3" s="61" t="s">
        <v>65</v>
      </c>
      <c r="B3" s="62" t="s">
        <v>66</v>
      </c>
      <c r="C3" s="62" t="s">
        <v>76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3" t="s">
        <v>68</v>
      </c>
      <c r="K3" s="239" t="s">
        <v>69</v>
      </c>
      <c r="L3" s="240" t="s">
        <v>75</v>
      </c>
      <c r="M3" s="241" t="s">
        <v>203</v>
      </c>
      <c r="N3" s="242" t="s">
        <v>70</v>
      </c>
    </row>
    <row r="4" spans="1:16" s="6" customFormat="1" ht="18" customHeight="1">
      <c r="A4" s="259" t="s">
        <v>15</v>
      </c>
      <c r="B4" s="192">
        <v>17.600000000000001</v>
      </c>
      <c r="C4" s="51">
        <v>63</v>
      </c>
      <c r="D4" s="51">
        <v>27</v>
      </c>
      <c r="E4" s="9"/>
      <c r="F4" s="50">
        <v>1</v>
      </c>
      <c r="G4" s="50">
        <v>600</v>
      </c>
      <c r="H4" s="50">
        <v>2100000</v>
      </c>
      <c r="I4" s="53"/>
      <c r="J4" s="218">
        <v>1</v>
      </c>
      <c r="K4" s="213">
        <v>0.25</v>
      </c>
      <c r="L4" s="214">
        <v>0.21</v>
      </c>
      <c r="M4" s="249">
        <v>600</v>
      </c>
      <c r="N4" s="220">
        <v>2100000</v>
      </c>
    </row>
    <row r="5" spans="1:16" s="6" customFormat="1" ht="18" customHeight="1">
      <c r="A5" s="259" t="s">
        <v>31</v>
      </c>
      <c r="B5" s="192">
        <v>18.7</v>
      </c>
      <c r="C5" s="50">
        <v>65</v>
      </c>
      <c r="D5" s="9">
        <v>30</v>
      </c>
      <c r="E5" s="52"/>
      <c r="F5" s="50">
        <v>2</v>
      </c>
      <c r="G5" s="50">
        <v>360</v>
      </c>
      <c r="H5" s="50">
        <v>1600000</v>
      </c>
      <c r="I5" s="53"/>
      <c r="J5" s="221">
        <v>2</v>
      </c>
      <c r="K5" s="213">
        <v>0.15</v>
      </c>
      <c r="L5" s="214">
        <v>0.16</v>
      </c>
      <c r="M5" s="249">
        <v>360</v>
      </c>
      <c r="N5" s="220">
        <v>1600000</v>
      </c>
    </row>
    <row r="6" spans="1:16" s="6" customFormat="1" ht="18" customHeight="1">
      <c r="A6" s="259" t="s">
        <v>21</v>
      </c>
      <c r="B6" s="192">
        <v>15.5</v>
      </c>
      <c r="C6" s="50">
        <v>66</v>
      </c>
      <c r="D6" s="9">
        <v>28</v>
      </c>
      <c r="E6" s="9"/>
      <c r="F6" s="9">
        <v>3</v>
      </c>
      <c r="G6" s="9">
        <v>228</v>
      </c>
      <c r="H6" s="50">
        <v>1100000</v>
      </c>
      <c r="I6" s="53"/>
      <c r="J6" s="218">
        <v>3</v>
      </c>
      <c r="K6" s="213">
        <v>9.5000000000000001E-2</v>
      </c>
      <c r="L6" s="214">
        <v>0.11</v>
      </c>
      <c r="M6" s="249">
        <v>228</v>
      </c>
      <c r="N6" s="220">
        <v>1100000</v>
      </c>
    </row>
    <row r="7" spans="1:16" s="6" customFormat="1" ht="18" customHeight="1">
      <c r="A7" s="259" t="s">
        <v>38</v>
      </c>
      <c r="B7" s="192">
        <v>27.1</v>
      </c>
      <c r="C7" s="9">
        <v>70</v>
      </c>
      <c r="D7" s="9">
        <v>31</v>
      </c>
      <c r="E7" s="52"/>
      <c r="F7" s="50" t="s">
        <v>199</v>
      </c>
      <c r="G7" s="9">
        <v>147</v>
      </c>
      <c r="H7" s="50">
        <v>850000</v>
      </c>
      <c r="I7" s="53"/>
      <c r="J7" s="221">
        <v>4</v>
      </c>
      <c r="K7" s="213">
        <v>6.7500000000000004E-2</v>
      </c>
      <c r="L7" s="214">
        <v>0.09</v>
      </c>
      <c r="M7" s="249">
        <v>162</v>
      </c>
      <c r="N7" s="220">
        <v>900000</v>
      </c>
      <c r="O7" s="54"/>
      <c r="P7" s="54"/>
    </row>
    <row r="8" spans="1:16" s="6" customFormat="1" ht="18" customHeight="1">
      <c r="A8" s="259" t="s">
        <v>138</v>
      </c>
      <c r="B8" s="192">
        <v>13.4</v>
      </c>
      <c r="C8" s="50">
        <v>70</v>
      </c>
      <c r="D8" s="51">
        <v>29</v>
      </c>
      <c r="E8" s="52"/>
      <c r="F8" s="50" t="s">
        <v>199</v>
      </c>
      <c r="G8" s="9">
        <v>147</v>
      </c>
      <c r="H8" s="50">
        <v>850000</v>
      </c>
      <c r="I8" s="53"/>
      <c r="J8" s="218">
        <v>5</v>
      </c>
      <c r="K8" s="213">
        <v>5.5E-2</v>
      </c>
      <c r="L8" s="214">
        <v>0.08</v>
      </c>
      <c r="M8" s="249">
        <v>132</v>
      </c>
      <c r="N8" s="220">
        <v>800000</v>
      </c>
    </row>
    <row r="9" spans="1:16" s="6" customFormat="1" ht="18" customHeight="1">
      <c r="A9" s="259" t="s">
        <v>33</v>
      </c>
      <c r="B9" s="192">
        <v>24.6</v>
      </c>
      <c r="C9" s="9">
        <v>72</v>
      </c>
      <c r="D9" s="51">
        <v>31</v>
      </c>
      <c r="E9" s="52"/>
      <c r="F9" s="9" t="s">
        <v>200</v>
      </c>
      <c r="G9" s="50">
        <v>108</v>
      </c>
      <c r="H9" s="50">
        <v>600000</v>
      </c>
      <c r="I9" s="53"/>
      <c r="J9" s="221">
        <v>6</v>
      </c>
      <c r="K9" s="213">
        <v>0.05</v>
      </c>
      <c r="L9" s="214">
        <v>7.0000000000000007E-2</v>
      </c>
      <c r="M9" s="249">
        <v>120</v>
      </c>
      <c r="N9" s="220">
        <v>700000.00000000012</v>
      </c>
    </row>
    <row r="10" spans="1:16" s="6" customFormat="1" ht="18" customHeight="1">
      <c r="A10" s="259" t="s">
        <v>23</v>
      </c>
      <c r="B10" s="192">
        <v>13.4</v>
      </c>
      <c r="C10" s="50">
        <v>72</v>
      </c>
      <c r="D10" s="51">
        <v>32</v>
      </c>
      <c r="E10" s="9">
        <v>9.77</v>
      </c>
      <c r="F10" s="50" t="s">
        <v>200</v>
      </c>
      <c r="G10" s="50">
        <v>108</v>
      </c>
      <c r="H10" s="50">
        <v>700000</v>
      </c>
      <c r="I10" s="53"/>
      <c r="J10" s="218">
        <v>7</v>
      </c>
      <c r="K10" s="213">
        <v>4.4999999999999998E-2</v>
      </c>
      <c r="L10" s="214">
        <v>0.06</v>
      </c>
      <c r="M10" s="249">
        <v>108</v>
      </c>
      <c r="N10" s="220">
        <v>600000</v>
      </c>
    </row>
    <row r="11" spans="1:16" s="6" customFormat="1" ht="18" customHeight="1">
      <c r="A11" s="259" t="s">
        <v>35</v>
      </c>
      <c r="B11" s="192">
        <v>19.2</v>
      </c>
      <c r="C11" s="51">
        <v>72</v>
      </c>
      <c r="D11" s="51">
        <v>33</v>
      </c>
      <c r="E11" s="52"/>
      <c r="F11" s="50" t="s">
        <v>200</v>
      </c>
      <c r="G11" s="50">
        <v>108</v>
      </c>
      <c r="H11" s="50">
        <v>600000</v>
      </c>
      <c r="I11" s="53"/>
      <c r="J11" s="221">
        <v>8</v>
      </c>
      <c r="K11" s="213">
        <v>0.04</v>
      </c>
      <c r="L11" s="214">
        <v>0.05</v>
      </c>
      <c r="M11" s="249">
        <v>96</v>
      </c>
      <c r="N11" s="220">
        <v>500000</v>
      </c>
    </row>
    <row r="12" spans="1:16" s="6" customFormat="1" ht="18" customHeight="1">
      <c r="A12" s="259" t="s">
        <v>144</v>
      </c>
      <c r="B12" s="192">
        <v>14.5</v>
      </c>
      <c r="C12" s="50">
        <v>74</v>
      </c>
      <c r="D12" s="9">
        <v>28</v>
      </c>
      <c r="E12" s="52">
        <v>2.2400000000000002</v>
      </c>
      <c r="F12" s="50" t="s">
        <v>201</v>
      </c>
      <c r="G12" s="9">
        <v>68</v>
      </c>
      <c r="H12" s="50">
        <v>700000</v>
      </c>
      <c r="I12" s="53"/>
      <c r="J12" s="218">
        <v>9</v>
      </c>
      <c r="K12" s="213">
        <v>0.03</v>
      </c>
      <c r="L12" s="214">
        <v>0.01</v>
      </c>
      <c r="M12" s="249">
        <v>72</v>
      </c>
      <c r="N12" s="220">
        <v>100000</v>
      </c>
    </row>
    <row r="13" spans="1:16" s="6" customFormat="1" ht="18" customHeight="1">
      <c r="A13" s="259" t="s">
        <v>29</v>
      </c>
      <c r="B13" s="192">
        <v>22.7</v>
      </c>
      <c r="C13" s="51">
        <v>74</v>
      </c>
      <c r="D13" s="9">
        <v>34</v>
      </c>
      <c r="E13" s="52">
        <v>7</v>
      </c>
      <c r="F13" s="50" t="s">
        <v>201</v>
      </c>
      <c r="G13" s="50">
        <v>68</v>
      </c>
      <c r="H13" s="50">
        <v>200000</v>
      </c>
      <c r="I13" s="53"/>
      <c r="J13" s="221">
        <v>10</v>
      </c>
      <c r="K13" s="213">
        <v>2.7E-2</v>
      </c>
      <c r="L13" s="214">
        <v>0.01</v>
      </c>
      <c r="M13" s="249">
        <v>64.8</v>
      </c>
      <c r="N13" s="220">
        <v>100000</v>
      </c>
    </row>
    <row r="14" spans="1:16" s="6" customFormat="1" ht="18" customHeight="1">
      <c r="A14" s="259" t="s">
        <v>8</v>
      </c>
      <c r="B14" s="192">
        <v>18.600000000000001</v>
      </c>
      <c r="C14" s="50">
        <v>75</v>
      </c>
      <c r="D14" s="9">
        <v>31</v>
      </c>
      <c r="E14" s="52"/>
      <c r="F14" s="50">
        <v>11</v>
      </c>
      <c r="G14" s="50">
        <v>59</v>
      </c>
      <c r="H14" s="50">
        <v>100000</v>
      </c>
      <c r="I14" s="53"/>
      <c r="J14" s="218">
        <v>11</v>
      </c>
      <c r="K14" s="213">
        <v>2.4500000000000001E-2</v>
      </c>
      <c r="L14" s="214">
        <v>0.01</v>
      </c>
      <c r="M14" s="249">
        <v>58.800000000000004</v>
      </c>
      <c r="N14" s="220">
        <v>100000</v>
      </c>
    </row>
    <row r="15" spans="1:16" s="6" customFormat="1" ht="18" customHeight="1">
      <c r="A15" s="259" t="s">
        <v>109</v>
      </c>
      <c r="B15" s="192">
        <v>21.9</v>
      </c>
      <c r="C15" s="9">
        <v>78</v>
      </c>
      <c r="D15" s="51">
        <v>34</v>
      </c>
      <c r="E15" s="9"/>
      <c r="F15" s="50">
        <v>12</v>
      </c>
      <c r="G15" s="50">
        <v>54</v>
      </c>
      <c r="H15" s="50">
        <v>100000</v>
      </c>
      <c r="I15" s="53"/>
      <c r="J15" s="221">
        <v>12</v>
      </c>
      <c r="K15" s="213">
        <v>2.2499999999999999E-2</v>
      </c>
      <c r="L15" s="214">
        <v>0.01</v>
      </c>
      <c r="M15" s="249">
        <v>54</v>
      </c>
      <c r="N15" s="220">
        <v>100000</v>
      </c>
    </row>
    <row r="16" spans="1:16" s="6" customFormat="1" ht="18" customHeight="1">
      <c r="A16" s="259" t="s">
        <v>27</v>
      </c>
      <c r="B16" s="192">
        <v>15.4</v>
      </c>
      <c r="C16" s="50">
        <v>83</v>
      </c>
      <c r="D16" s="51">
        <v>37</v>
      </c>
      <c r="E16" s="52"/>
      <c r="F16" s="9">
        <v>13</v>
      </c>
      <c r="G16" s="50">
        <v>49</v>
      </c>
      <c r="H16" s="50">
        <v>100000</v>
      </c>
      <c r="I16" s="53"/>
      <c r="J16" s="218">
        <v>13</v>
      </c>
      <c r="K16" s="213">
        <v>2.0500000000000001E-2</v>
      </c>
      <c r="L16" s="214">
        <v>0.01</v>
      </c>
      <c r="M16" s="249">
        <v>49.2</v>
      </c>
      <c r="N16" s="220">
        <v>100000</v>
      </c>
    </row>
    <row r="17" spans="1:16" s="6" customFormat="1" ht="18" customHeight="1">
      <c r="A17" s="259" t="s">
        <v>160</v>
      </c>
      <c r="B17" s="192">
        <v>25.5</v>
      </c>
      <c r="C17" s="51" t="s">
        <v>74</v>
      </c>
      <c r="D17" s="9" t="s">
        <v>74</v>
      </c>
      <c r="E17" s="52"/>
      <c r="F17" s="9">
        <v>14</v>
      </c>
      <c r="G17" s="50">
        <v>44</v>
      </c>
      <c r="H17" s="50">
        <v>100000</v>
      </c>
      <c r="I17" s="53"/>
      <c r="J17" s="221">
        <v>14</v>
      </c>
      <c r="K17" s="213">
        <v>1.8499999999999999E-2</v>
      </c>
      <c r="L17" s="214">
        <v>0.01</v>
      </c>
      <c r="M17" s="249">
        <v>44.4</v>
      </c>
      <c r="N17" s="220">
        <v>100000</v>
      </c>
      <c r="O17" s="54"/>
      <c r="P17" s="54"/>
    </row>
    <row r="18" spans="1:16" s="6" customFormat="1" ht="18" customHeight="1">
      <c r="A18" s="259"/>
      <c r="B18" s="192"/>
      <c r="C18" s="50"/>
      <c r="D18" s="51"/>
      <c r="E18" s="9"/>
      <c r="F18" s="50"/>
      <c r="G18" s="50"/>
      <c r="H18" s="50"/>
      <c r="I18" s="53"/>
      <c r="J18" s="218">
        <v>15</v>
      </c>
      <c r="K18" s="213">
        <v>1.6500000000000001E-2</v>
      </c>
      <c r="L18" s="214">
        <v>0.01</v>
      </c>
      <c r="M18" s="249">
        <v>39.6</v>
      </c>
      <c r="N18" s="220">
        <v>100000</v>
      </c>
    </row>
    <row r="19" spans="1:16" s="6" customFormat="1" ht="18" customHeight="1">
      <c r="A19" s="259"/>
      <c r="B19" s="192"/>
      <c r="C19" s="51"/>
      <c r="D19" s="9"/>
      <c r="E19" s="9"/>
      <c r="F19" s="50"/>
      <c r="G19" s="50"/>
      <c r="H19" s="50"/>
      <c r="I19" s="53"/>
      <c r="J19" s="221">
        <v>16</v>
      </c>
      <c r="K19" s="213">
        <v>1.4500000000000001E-2</v>
      </c>
      <c r="L19" s="214">
        <v>0.01</v>
      </c>
      <c r="M19" s="249">
        <v>34.800000000000004</v>
      </c>
      <c r="N19" s="220">
        <v>100000</v>
      </c>
    </row>
    <row r="20" spans="1:16" s="48" customFormat="1" ht="18" customHeight="1">
      <c r="A20" s="259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49">
        <v>31.2</v>
      </c>
      <c r="N20" s="220">
        <v>100000</v>
      </c>
    </row>
    <row r="21" spans="1:16" s="48" customFormat="1" ht="18" customHeight="1">
      <c r="A21" s="259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49">
        <v>27.599999999999998</v>
      </c>
      <c r="N21" s="220">
        <v>100000</v>
      </c>
    </row>
    <row r="22" spans="1:16" s="48" customFormat="1" ht="18" customHeight="1">
      <c r="A22" s="259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49">
        <v>24</v>
      </c>
      <c r="N22" s="220">
        <v>100000</v>
      </c>
    </row>
    <row r="23" spans="1:16" s="48" customFormat="1" ht="18" customHeight="1">
      <c r="A23" s="259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49">
        <v>21.599999999999998</v>
      </c>
      <c r="N23" s="220">
        <v>100000</v>
      </c>
    </row>
    <row r="24" spans="1:16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49">
        <v>19.2</v>
      </c>
      <c r="N24" s="220">
        <v>100000</v>
      </c>
    </row>
    <row r="25" spans="1:16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49">
        <v>16.8</v>
      </c>
      <c r="N25" s="220">
        <v>100000</v>
      </c>
    </row>
    <row r="26" spans="1:16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49">
        <v>14.4</v>
      </c>
      <c r="N26" s="220">
        <v>100000</v>
      </c>
    </row>
    <row r="27" spans="1:16" s="48" customFormat="1" ht="18" customHeight="1">
      <c r="A27" s="157"/>
      <c r="B27" s="122"/>
      <c r="C27" s="50"/>
      <c r="D27" s="51"/>
      <c r="E27" s="52"/>
      <c r="F27" s="9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49">
        <v>12</v>
      </c>
      <c r="N27" s="220">
        <v>100000</v>
      </c>
    </row>
    <row r="28" spans="1:16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49">
        <v>9.6</v>
      </c>
      <c r="N28" s="220">
        <v>100000</v>
      </c>
    </row>
    <row r="29" spans="1:16" ht="18" customHeight="1" thickBot="1">
      <c r="A29" s="1"/>
      <c r="B29" s="3"/>
      <c r="C29" s="57"/>
      <c r="D29" s="237">
        <f>SUM(D4:D28)</f>
        <v>405</v>
      </c>
      <c r="E29" s="238"/>
      <c r="F29" s="237"/>
      <c r="G29" s="236">
        <f>SUM(G4:G28)</f>
        <v>2148</v>
      </c>
      <c r="H29" s="236">
        <f>SUM(H4:H28)</f>
        <v>9700000</v>
      </c>
      <c r="J29" s="223" t="s">
        <v>71</v>
      </c>
      <c r="K29" s="215"/>
      <c r="L29" s="224"/>
      <c r="M29" s="225">
        <f>SUM(M4:M28)</f>
        <v>2399.9999999999995</v>
      </c>
      <c r="N29" s="226">
        <f>SUM(N4:N28)</f>
        <v>10000000</v>
      </c>
    </row>
    <row r="30" spans="1:16" ht="18" customHeight="1" thickTop="1">
      <c r="J30" s="227" t="s">
        <v>136</v>
      </c>
      <c r="K30" s="216"/>
      <c r="L30" s="216"/>
      <c r="M30" s="217"/>
      <c r="N30" s="228">
        <v>600000</v>
      </c>
    </row>
  </sheetData>
  <sheetProtection selectLockedCells="1" selectUnlockedCells="1"/>
  <sortState xmlns:xlrd2="http://schemas.microsoft.com/office/spreadsheetml/2017/richdata2" ref="H9:H10">
    <sortCondition ref="H9:H10"/>
  </sortState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39"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tr">
        <f>'Tourplan m. sløjfer'!D10</f>
        <v xml:space="preserve">Valero Texas Open 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234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Q2" s="59" t="s">
        <v>72</v>
      </c>
      <c r="R2" s="59" t="s">
        <v>73</v>
      </c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252" t="s">
        <v>203</v>
      </c>
      <c r="H3" s="253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60">
        <v>17</v>
      </c>
      <c r="R3" s="7" t="s">
        <v>64</v>
      </c>
    </row>
    <row r="4" spans="1:18" s="6" customFormat="1" ht="18" customHeight="1">
      <c r="A4" s="77" t="s">
        <v>144</v>
      </c>
      <c r="B4" s="82">
        <v>14.7</v>
      </c>
      <c r="C4" s="9">
        <v>34</v>
      </c>
      <c r="D4" s="9">
        <v>31</v>
      </c>
      <c r="E4" s="52"/>
      <c r="F4" s="208">
        <v>1</v>
      </c>
      <c r="G4" s="82">
        <v>500</v>
      </c>
      <c r="H4" s="187">
        <v>1470000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  <c r="Q4" s="49">
        <v>28</v>
      </c>
      <c r="R4" s="7">
        <f>ROUND(Q4*18/Q3,0)</f>
        <v>30</v>
      </c>
    </row>
    <row r="5" spans="1:18" s="6" customFormat="1" ht="18" customHeight="1">
      <c r="A5" s="77" t="s">
        <v>105</v>
      </c>
      <c r="B5" s="82">
        <v>11</v>
      </c>
      <c r="C5" s="9">
        <v>34</v>
      </c>
      <c r="D5" s="51">
        <v>30</v>
      </c>
      <c r="E5" s="9">
        <v>2.15</v>
      </c>
      <c r="F5" s="208" t="s">
        <v>225</v>
      </c>
      <c r="G5" s="82">
        <v>245</v>
      </c>
      <c r="H5" s="187">
        <v>1365000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  <c r="Q5" s="49">
        <v>29</v>
      </c>
      <c r="R5" s="7">
        <f>ROUND(Q5*18/Q3,0)</f>
        <v>31</v>
      </c>
    </row>
    <row r="6" spans="1:18" s="6" customFormat="1" ht="18" customHeight="1">
      <c r="A6" s="77" t="s">
        <v>160</v>
      </c>
      <c r="B6" s="82">
        <v>25.7</v>
      </c>
      <c r="C6" s="9">
        <v>34</v>
      </c>
      <c r="D6" s="9">
        <v>35</v>
      </c>
      <c r="E6" s="9"/>
      <c r="F6" s="251" t="s">
        <v>225</v>
      </c>
      <c r="G6" s="82">
        <v>245</v>
      </c>
      <c r="H6" s="187">
        <v>945000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  <c r="Q6" s="49">
        <v>30</v>
      </c>
      <c r="R6" s="7">
        <f>ROUND(Q6*18/Q3,0)</f>
        <v>32</v>
      </c>
    </row>
    <row r="7" spans="1:18" s="6" customFormat="1" ht="18" customHeight="1">
      <c r="A7" s="77" t="s">
        <v>35</v>
      </c>
      <c r="B7" s="82">
        <v>19.399999999999999</v>
      </c>
      <c r="C7" s="9">
        <v>33</v>
      </c>
      <c r="D7" s="51">
        <v>31</v>
      </c>
      <c r="E7" s="52"/>
      <c r="F7" s="251">
        <v>4</v>
      </c>
      <c r="G7" s="82">
        <v>135</v>
      </c>
      <c r="H7" s="187">
        <v>630000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54"/>
      <c r="Q7" s="49">
        <v>31</v>
      </c>
      <c r="R7" s="7">
        <f>ROUND(Q7*18/Q3,0)</f>
        <v>33</v>
      </c>
    </row>
    <row r="8" spans="1:18" s="6" customFormat="1" ht="18" customHeight="1">
      <c r="A8" s="77" t="s">
        <v>33</v>
      </c>
      <c r="B8" s="82">
        <v>24.4</v>
      </c>
      <c r="C8" s="9">
        <v>32</v>
      </c>
      <c r="D8" s="51">
        <v>34</v>
      </c>
      <c r="E8" s="52"/>
      <c r="F8" s="251">
        <v>5</v>
      </c>
      <c r="G8" s="82">
        <v>110</v>
      </c>
      <c r="H8" s="187">
        <v>560000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  <c r="Q8" s="49">
        <v>32</v>
      </c>
      <c r="R8" s="7">
        <f>ROUND(Q8*18/Q3,0)</f>
        <v>34</v>
      </c>
    </row>
    <row r="9" spans="1:18" s="6" customFormat="1" ht="18" customHeight="1">
      <c r="A9" s="77" t="s">
        <v>31</v>
      </c>
      <c r="B9" s="82">
        <v>18</v>
      </c>
      <c r="C9" s="9">
        <v>31</v>
      </c>
      <c r="D9" s="9">
        <v>31</v>
      </c>
      <c r="E9" s="52"/>
      <c r="F9" s="254">
        <v>6</v>
      </c>
      <c r="G9" s="82">
        <v>100</v>
      </c>
      <c r="H9" s="187">
        <v>490000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  <c r="Q9" s="49">
        <v>33</v>
      </c>
      <c r="R9" s="7">
        <f>ROUND(Q9*18/Q3,0)</f>
        <v>35</v>
      </c>
    </row>
    <row r="10" spans="1:18" s="6" customFormat="1" ht="18" customHeight="1">
      <c r="A10" s="77" t="s">
        <v>15</v>
      </c>
      <c r="B10" s="82">
        <v>17.2</v>
      </c>
      <c r="C10" s="9">
        <v>30</v>
      </c>
      <c r="D10" s="9">
        <v>31</v>
      </c>
      <c r="E10" s="52"/>
      <c r="F10" s="251">
        <v>7</v>
      </c>
      <c r="G10" s="82">
        <v>90</v>
      </c>
      <c r="H10" s="187">
        <v>420000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  <c r="Q10" s="49">
        <v>34</v>
      </c>
      <c r="R10" s="7">
        <f>ROUND(Q10*18/Q3,0)</f>
        <v>36</v>
      </c>
    </row>
    <row r="11" spans="1:18" s="6" customFormat="1" ht="18" customHeight="1">
      <c r="A11" s="77" t="s">
        <v>212</v>
      </c>
      <c r="B11" s="82">
        <v>13.1</v>
      </c>
      <c r="C11" s="9">
        <v>29</v>
      </c>
      <c r="D11" s="9">
        <v>32</v>
      </c>
      <c r="E11" s="52"/>
      <c r="F11" s="208" t="s">
        <v>210</v>
      </c>
      <c r="G11" s="82">
        <v>65</v>
      </c>
      <c r="H11" s="187">
        <v>163333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  <c r="Q11" s="49">
        <v>35</v>
      </c>
      <c r="R11" s="7">
        <f>ROUND(Q11*18/Q3,0)</f>
        <v>37</v>
      </c>
    </row>
    <row r="12" spans="1:18" s="6" customFormat="1" ht="18" customHeight="1">
      <c r="A12" s="77" t="s">
        <v>13</v>
      </c>
      <c r="B12" s="82">
        <v>18.7</v>
      </c>
      <c r="C12" s="9">
        <v>29</v>
      </c>
      <c r="D12" s="51">
        <v>36</v>
      </c>
      <c r="E12" s="9"/>
      <c r="F12" s="208" t="s">
        <v>210</v>
      </c>
      <c r="G12" s="82">
        <v>65</v>
      </c>
      <c r="H12" s="187">
        <v>163333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  <c r="Q12" s="49">
        <v>36</v>
      </c>
      <c r="R12" s="7">
        <f>ROUND(Q12*18/Q3,0)</f>
        <v>38</v>
      </c>
    </row>
    <row r="13" spans="1:18" s="6" customFormat="1" ht="18" customHeight="1">
      <c r="A13" s="77" t="s">
        <v>38</v>
      </c>
      <c r="B13" s="82">
        <v>26.6</v>
      </c>
      <c r="C13" s="9">
        <v>29</v>
      </c>
      <c r="D13" s="51">
        <v>36</v>
      </c>
      <c r="E13" s="9"/>
      <c r="F13" s="208" t="s">
        <v>210</v>
      </c>
      <c r="G13" s="82">
        <v>65</v>
      </c>
      <c r="H13" s="187">
        <v>163333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  <c r="Q13" s="49">
        <v>37</v>
      </c>
      <c r="R13" s="7">
        <f>ROUND(Q13*18/Q3,0)</f>
        <v>39</v>
      </c>
    </row>
    <row r="14" spans="1:18" s="6" customFormat="1" ht="18" customHeight="1">
      <c r="A14" s="77" t="s">
        <v>27</v>
      </c>
      <c r="B14" s="82">
        <v>15</v>
      </c>
      <c r="C14" s="9">
        <v>28</v>
      </c>
      <c r="D14" s="51">
        <v>33</v>
      </c>
      <c r="E14" s="52"/>
      <c r="F14" s="251">
        <v>11</v>
      </c>
      <c r="G14" s="82">
        <v>49</v>
      </c>
      <c r="H14" s="187">
        <v>70000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  <c r="Q14" s="49">
        <v>38</v>
      </c>
      <c r="R14" s="7">
        <f>ROUND(Q14*18/Q3,0)</f>
        <v>40</v>
      </c>
    </row>
    <row r="15" spans="1:18" s="6" customFormat="1" ht="18" customHeight="1">
      <c r="A15" s="77" t="s">
        <v>109</v>
      </c>
      <c r="B15" s="82">
        <v>21.9</v>
      </c>
      <c r="C15" s="9">
        <v>23</v>
      </c>
      <c r="D15" s="9">
        <v>42</v>
      </c>
      <c r="E15" s="52"/>
      <c r="F15" s="208" t="s">
        <v>182</v>
      </c>
      <c r="G15" s="82">
        <v>43</v>
      </c>
      <c r="H15" s="187">
        <v>70000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  <c r="Q15" s="49">
        <v>39</v>
      </c>
      <c r="R15" s="7">
        <f>ROUND(Q15*18/Q3,0)</f>
        <v>41</v>
      </c>
    </row>
    <row r="16" spans="1:18" s="6" customFormat="1" ht="18" customHeight="1">
      <c r="A16" s="77" t="s">
        <v>138</v>
      </c>
      <c r="B16" s="82">
        <v>13</v>
      </c>
      <c r="C16" s="9">
        <v>23</v>
      </c>
      <c r="D16" s="9">
        <v>37</v>
      </c>
      <c r="E16" s="52"/>
      <c r="F16" s="251" t="s">
        <v>182</v>
      </c>
      <c r="G16" s="82">
        <v>43</v>
      </c>
      <c r="H16" s="187">
        <v>70000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  <c r="Q16" s="49">
        <v>40</v>
      </c>
      <c r="R16" s="7">
        <f>ROUND(Q16*18/Q3,0)</f>
        <v>42</v>
      </c>
    </row>
    <row r="17" spans="1:18" s="6" customFormat="1" ht="18" customHeight="1">
      <c r="A17" s="77" t="s">
        <v>6</v>
      </c>
      <c r="B17" s="82">
        <v>26.2</v>
      </c>
      <c r="C17" s="9">
        <v>21</v>
      </c>
      <c r="D17" s="51">
        <v>39</v>
      </c>
      <c r="E17" s="52"/>
      <c r="F17" s="251">
        <v>14</v>
      </c>
      <c r="G17" s="82">
        <v>37</v>
      </c>
      <c r="H17" s="187">
        <v>70000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54"/>
      <c r="Q17" s="49">
        <v>41</v>
      </c>
      <c r="R17" s="7">
        <f>ROUND(Q17*18/Q3,0)</f>
        <v>43</v>
      </c>
    </row>
    <row r="18" spans="1:18" s="6" customFormat="1" ht="18" customHeight="1">
      <c r="A18" s="77" t="s">
        <v>8</v>
      </c>
      <c r="B18" s="82">
        <v>18.600000000000001</v>
      </c>
      <c r="C18" s="9">
        <v>19</v>
      </c>
      <c r="D18" s="51">
        <v>39</v>
      </c>
      <c r="E18" s="9"/>
      <c r="F18" s="251">
        <v>15</v>
      </c>
      <c r="G18" s="82">
        <v>33</v>
      </c>
      <c r="H18" s="187">
        <v>70000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  <c r="Q18" s="49">
        <v>42</v>
      </c>
      <c r="R18" s="7">
        <f>ROUND(Q18*18/Q3,0)</f>
        <v>44</v>
      </c>
    </row>
    <row r="19" spans="1:18" s="6" customFormat="1" ht="18" customHeight="1">
      <c r="A19" s="157"/>
      <c r="B19" s="192"/>
      <c r="C19" s="51"/>
      <c r="D19" s="9"/>
      <c r="E19" s="56"/>
      <c r="F19" s="50"/>
      <c r="G19" s="186"/>
      <c r="H19" s="186"/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  <c r="Q19" s="49"/>
      <c r="R19" s="7"/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/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  <c r="Q20" s="49"/>
      <c r="R20" s="7"/>
    </row>
    <row r="21" spans="1:18" s="48" customFormat="1" ht="18" customHeight="1">
      <c r="A21" s="157"/>
      <c r="B21" s="192"/>
      <c r="C21" s="50"/>
      <c r="D21" s="51"/>
      <c r="E21" s="52"/>
      <c r="F21" s="9"/>
      <c r="G21" s="9"/>
      <c r="H21" s="50"/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  <c r="Q21" s="49"/>
      <c r="R21" s="7"/>
    </row>
    <row r="22" spans="1:18" s="48" customFormat="1" ht="18" customHeight="1">
      <c r="A22" s="157"/>
      <c r="B22" s="192"/>
      <c r="C22" s="50"/>
      <c r="D22" s="51"/>
      <c r="E22" s="9"/>
      <c r="F22" s="9"/>
      <c r="G22" s="9"/>
      <c r="H22" s="50"/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  <c r="Q22" s="49"/>
      <c r="R22" s="7"/>
    </row>
    <row r="23" spans="1:18" s="48" customFormat="1" ht="18" customHeight="1">
      <c r="A23" s="157"/>
      <c r="B23" s="192"/>
      <c r="C23" s="50"/>
      <c r="D23" s="51"/>
      <c r="E23" s="9"/>
      <c r="F23" s="9"/>
      <c r="G23" s="9"/>
      <c r="H23" s="50"/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  <c r="Q23" s="49"/>
      <c r="R23" s="7"/>
    </row>
    <row r="24" spans="1:18" s="48" customFormat="1" ht="18" customHeight="1">
      <c r="A24" s="157"/>
      <c r="B24" s="192"/>
      <c r="C24" s="50"/>
      <c r="D24" s="51"/>
      <c r="E24" s="52"/>
      <c r="F24" s="9"/>
      <c r="G24" s="9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  <c r="Q24" s="49"/>
      <c r="R24" s="7"/>
    </row>
    <row r="25" spans="1:18" s="48" customFormat="1" ht="18" customHeight="1">
      <c r="A25" s="157"/>
      <c r="B25" s="192"/>
      <c r="C25" s="50"/>
      <c r="D25" s="51"/>
      <c r="E25" s="52"/>
      <c r="F25" s="9"/>
      <c r="G25" s="9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</row>
    <row r="26" spans="1:18" s="48" customFormat="1" ht="18" customHeight="1">
      <c r="A26" s="157"/>
      <c r="B26" s="192"/>
      <c r="C26" s="51"/>
      <c r="D26" s="51"/>
      <c r="E26" s="52"/>
      <c r="F26" s="9"/>
      <c r="G26" s="9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</row>
    <row r="27" spans="1:18" s="48" customFormat="1" ht="18" customHeight="1">
      <c r="A27" s="157"/>
      <c r="B27" s="122"/>
      <c r="C27" s="255" t="s">
        <v>224</v>
      </c>
      <c r="D27" s="256"/>
      <c r="E27" s="257"/>
      <c r="F27" s="258"/>
      <c r="G27" s="9"/>
      <c r="H27" s="50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</row>
    <row r="28" spans="1:18" ht="18" customHeight="1">
      <c r="A28" s="157"/>
      <c r="B28" s="122"/>
      <c r="C28" s="50"/>
      <c r="D28" s="51"/>
      <c r="E28" s="9"/>
      <c r="F28" s="50"/>
      <c r="G28" s="50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</row>
    <row r="29" spans="1:18" ht="18" customHeight="1">
      <c r="A29" s="1"/>
      <c r="B29" s="3"/>
      <c r="C29" s="57"/>
      <c r="D29" s="237">
        <f>SUM(D4:D28)</f>
        <v>517</v>
      </c>
      <c r="E29" s="238"/>
      <c r="F29" s="237"/>
      <c r="G29" s="236">
        <f>SUM(G4:G28)</f>
        <v>1825</v>
      </c>
      <c r="H29" s="236">
        <f>SUM(H4:H28)</f>
        <v>6719999</v>
      </c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8" customHeight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sortState xmlns:xlrd2="http://schemas.microsoft.com/office/spreadsheetml/2017/richdata2" ref="A4:E26">
    <sortCondition descending="1" ref="C4:C26"/>
    <sortCondition ref="B4:B26"/>
  </sortState>
  <mergeCells count="2">
    <mergeCell ref="B1:N1"/>
    <mergeCell ref="B2:N2"/>
  </mergeCells>
  <phoneticPr fontId="29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40">
    <pageSetUpPr fitToPage="1"/>
  </sheetPr>
  <dimension ref="A1:R30"/>
  <sheetViews>
    <sheetView workbookViewId="0"/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  <col min="16" max="16" width="9.1640625" style="87"/>
  </cols>
  <sheetData>
    <row r="1" spans="1:18" s="48" customFormat="1" ht="43.5" customHeight="1">
      <c r="B1" s="358" t="str">
        <f>'Tourplan m. sløjfer'!D9</f>
        <v>WGC  Dell Technologies Match Play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P1" s="85"/>
    </row>
    <row r="2" spans="1:18" s="48" customFormat="1" ht="29.25" customHeight="1">
      <c r="B2" s="384" t="s">
        <v>235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P2" s="85"/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3" t="s">
        <v>68</v>
      </c>
      <c r="K3" s="239" t="s">
        <v>69</v>
      </c>
      <c r="L3" s="240" t="s">
        <v>75</v>
      </c>
      <c r="M3" s="241" t="s">
        <v>203</v>
      </c>
      <c r="N3" s="242" t="s">
        <v>70</v>
      </c>
      <c r="P3" s="85"/>
    </row>
    <row r="4" spans="1:18" s="6" customFormat="1" ht="18" customHeight="1">
      <c r="A4" s="157" t="s">
        <v>183</v>
      </c>
      <c r="B4" s="192">
        <v>11.2</v>
      </c>
      <c r="C4" s="9">
        <v>42</v>
      </c>
      <c r="D4" s="51">
        <v>27</v>
      </c>
      <c r="E4" s="52"/>
      <c r="F4" s="50">
        <v>1</v>
      </c>
      <c r="G4" s="50">
        <v>500</v>
      </c>
      <c r="H4" s="50">
        <v>1470000</v>
      </c>
      <c r="I4" s="53">
        <f>IF(E4&gt;0,$N$13,0)+IF(C4&gt;0,50000,0)+IF(C4&lt;0,50000,0)</f>
        <v>50000</v>
      </c>
      <c r="J4" s="218">
        <v>1</v>
      </c>
      <c r="K4" s="213">
        <v>0.25</v>
      </c>
      <c r="L4" s="214">
        <v>0.21</v>
      </c>
      <c r="M4" s="219">
        <v>500</v>
      </c>
      <c r="N4" s="220">
        <v>1470000</v>
      </c>
      <c r="P4" s="86"/>
    </row>
    <row r="5" spans="1:18" s="6" customFormat="1" ht="18" customHeight="1">
      <c r="A5" s="157" t="s">
        <v>184</v>
      </c>
      <c r="B5" s="192">
        <v>15.4</v>
      </c>
      <c r="C5" s="50">
        <v>37</v>
      </c>
      <c r="D5" s="9">
        <v>29</v>
      </c>
      <c r="E5" s="52"/>
      <c r="F5" s="50">
        <v>2</v>
      </c>
      <c r="G5" s="50">
        <v>300</v>
      </c>
      <c r="H5" s="50">
        <v>1120000</v>
      </c>
      <c r="I5" s="53">
        <f t="shared" ref="I5:I28" si="0">IF(E5&gt;0,$N$13,0)+IF(C5&gt;0,50000,0)+IF(C5&lt;0,50000,0)</f>
        <v>50000</v>
      </c>
      <c r="J5" s="221">
        <v>2</v>
      </c>
      <c r="K5" s="213">
        <v>0.15</v>
      </c>
      <c r="L5" s="214">
        <v>0.16</v>
      </c>
      <c r="M5" s="219">
        <v>300</v>
      </c>
      <c r="N5" s="220">
        <v>1120000</v>
      </c>
      <c r="P5" s="86"/>
    </row>
    <row r="6" spans="1:18" s="6" customFormat="1" ht="18" customHeight="1">
      <c r="A6" s="157" t="s">
        <v>185</v>
      </c>
      <c r="B6" s="192">
        <v>14.7</v>
      </c>
      <c r="C6" s="50">
        <v>35</v>
      </c>
      <c r="D6" s="51">
        <v>35</v>
      </c>
      <c r="E6" s="52"/>
      <c r="F6" s="9">
        <v>3</v>
      </c>
      <c r="G6" s="9">
        <v>190</v>
      </c>
      <c r="H6" s="50">
        <v>770000</v>
      </c>
      <c r="I6" s="53">
        <f t="shared" si="0"/>
        <v>50000</v>
      </c>
      <c r="J6" s="218">
        <v>3</v>
      </c>
      <c r="K6" s="213">
        <v>9.5000000000000001E-2</v>
      </c>
      <c r="L6" s="214">
        <v>0.11</v>
      </c>
      <c r="M6" s="219">
        <v>190</v>
      </c>
      <c r="N6" s="220">
        <v>770000</v>
      </c>
      <c r="P6" s="86"/>
    </row>
    <row r="7" spans="1:18" s="6" customFormat="1" ht="18" customHeight="1">
      <c r="A7" s="157" t="s">
        <v>186</v>
      </c>
      <c r="B7" s="192">
        <v>19.399999999999999</v>
      </c>
      <c r="C7" s="50">
        <v>34</v>
      </c>
      <c r="D7" s="51">
        <v>31</v>
      </c>
      <c r="E7" s="9"/>
      <c r="F7" s="50" t="s">
        <v>199</v>
      </c>
      <c r="G7" s="50">
        <v>123</v>
      </c>
      <c r="H7" s="50">
        <v>595000</v>
      </c>
      <c r="I7" s="53">
        <f t="shared" si="0"/>
        <v>50000</v>
      </c>
      <c r="J7" s="221">
        <v>4</v>
      </c>
      <c r="K7" s="213">
        <v>6.7500000000000004E-2</v>
      </c>
      <c r="L7" s="214">
        <v>0.09</v>
      </c>
      <c r="M7" s="219">
        <v>135</v>
      </c>
      <c r="N7" s="220">
        <v>630000</v>
      </c>
      <c r="O7" s="54"/>
      <c r="P7" s="86"/>
      <c r="Q7" s="54"/>
      <c r="R7" s="55"/>
    </row>
    <row r="8" spans="1:18" s="6" customFormat="1" ht="18" customHeight="1">
      <c r="A8" s="157" t="s">
        <v>187</v>
      </c>
      <c r="B8" s="192">
        <v>17</v>
      </c>
      <c r="C8" s="50">
        <v>34</v>
      </c>
      <c r="D8" s="51">
        <v>31</v>
      </c>
      <c r="E8" s="52"/>
      <c r="F8" s="50" t="s">
        <v>199</v>
      </c>
      <c r="G8" s="50">
        <v>123</v>
      </c>
      <c r="H8" s="50">
        <v>595000</v>
      </c>
      <c r="I8" s="53">
        <f t="shared" si="0"/>
        <v>50000</v>
      </c>
      <c r="J8" s="218">
        <v>5</v>
      </c>
      <c r="K8" s="213">
        <v>5.5E-2</v>
      </c>
      <c r="L8" s="214">
        <v>0.08</v>
      </c>
      <c r="M8" s="219">
        <v>110</v>
      </c>
      <c r="N8" s="220">
        <v>560000</v>
      </c>
      <c r="P8" s="86"/>
    </row>
    <row r="9" spans="1:18" s="6" customFormat="1" ht="18" customHeight="1">
      <c r="A9" s="157" t="s">
        <v>188</v>
      </c>
      <c r="B9" s="192">
        <v>21.6</v>
      </c>
      <c r="C9" s="50">
        <v>33</v>
      </c>
      <c r="D9" s="51">
        <v>36</v>
      </c>
      <c r="E9" s="52"/>
      <c r="F9" s="9" t="s">
        <v>200</v>
      </c>
      <c r="G9" s="9">
        <v>95</v>
      </c>
      <c r="H9" s="50">
        <v>455000</v>
      </c>
      <c r="I9" s="53">
        <f t="shared" si="0"/>
        <v>50000</v>
      </c>
      <c r="J9" s="221">
        <v>6</v>
      </c>
      <c r="K9" s="213">
        <v>0.05</v>
      </c>
      <c r="L9" s="214">
        <v>7.0000000000000007E-2</v>
      </c>
      <c r="M9" s="219">
        <v>100</v>
      </c>
      <c r="N9" s="220">
        <v>490000.00000000006</v>
      </c>
      <c r="P9" s="86"/>
    </row>
    <row r="10" spans="1:18" s="6" customFormat="1" ht="18" customHeight="1">
      <c r="A10" s="157" t="s">
        <v>189</v>
      </c>
      <c r="B10" s="192">
        <v>25.7</v>
      </c>
      <c r="C10" s="50">
        <v>33</v>
      </c>
      <c r="D10" s="51">
        <v>35</v>
      </c>
      <c r="E10" s="52">
        <v>3.48</v>
      </c>
      <c r="F10" s="50" t="s">
        <v>200</v>
      </c>
      <c r="G10" s="50">
        <v>95</v>
      </c>
      <c r="H10" s="50">
        <v>875000</v>
      </c>
      <c r="I10" s="53">
        <f t="shared" si="0"/>
        <v>120000</v>
      </c>
      <c r="J10" s="218">
        <v>7</v>
      </c>
      <c r="K10" s="213">
        <v>4.4999999999999998E-2</v>
      </c>
      <c r="L10" s="214">
        <v>0.06</v>
      </c>
      <c r="M10" s="219">
        <v>90</v>
      </c>
      <c r="N10" s="220">
        <v>420000</v>
      </c>
      <c r="P10" s="86"/>
    </row>
    <row r="11" spans="1:18" s="6" customFormat="1" ht="18" customHeight="1">
      <c r="A11" s="157" t="s">
        <v>190</v>
      </c>
      <c r="B11" s="192">
        <v>18.2</v>
      </c>
      <c r="C11" s="50">
        <v>32</v>
      </c>
      <c r="D11" s="51">
        <v>37</v>
      </c>
      <c r="E11" s="9"/>
      <c r="F11" s="50">
        <v>8</v>
      </c>
      <c r="G11" s="50">
        <v>80</v>
      </c>
      <c r="H11" s="50">
        <v>350000</v>
      </c>
      <c r="I11" s="53">
        <f t="shared" si="0"/>
        <v>50000</v>
      </c>
      <c r="J11" s="221">
        <v>8</v>
      </c>
      <c r="K11" s="213">
        <v>0.04</v>
      </c>
      <c r="L11" s="214">
        <v>0.05</v>
      </c>
      <c r="M11" s="219">
        <v>80</v>
      </c>
      <c r="N11" s="220">
        <v>350000</v>
      </c>
      <c r="P11" s="86"/>
    </row>
    <row r="12" spans="1:18" s="6" customFormat="1" ht="18" customHeight="1">
      <c r="A12" s="157" t="s">
        <v>191</v>
      </c>
      <c r="B12" s="192">
        <v>15</v>
      </c>
      <c r="C12" s="50">
        <v>30</v>
      </c>
      <c r="D12" s="51">
        <v>35</v>
      </c>
      <c r="E12" s="52"/>
      <c r="F12" s="50" t="s">
        <v>201</v>
      </c>
      <c r="G12" s="50">
        <v>57</v>
      </c>
      <c r="H12" s="50">
        <v>70000</v>
      </c>
      <c r="I12" s="53">
        <f t="shared" si="0"/>
        <v>50000</v>
      </c>
      <c r="J12" s="218">
        <v>9</v>
      </c>
      <c r="K12" s="213">
        <v>0.03</v>
      </c>
      <c r="L12" s="214">
        <v>0.01</v>
      </c>
      <c r="M12" s="219">
        <v>60</v>
      </c>
      <c r="N12" s="220">
        <v>70000</v>
      </c>
      <c r="P12" s="86"/>
    </row>
    <row r="13" spans="1:18" s="6" customFormat="1" ht="18" customHeight="1">
      <c r="A13" s="157" t="s">
        <v>192</v>
      </c>
      <c r="B13" s="192">
        <v>22.1</v>
      </c>
      <c r="C13" s="51">
        <v>30</v>
      </c>
      <c r="D13" s="9">
        <v>38</v>
      </c>
      <c r="E13" s="52"/>
      <c r="F13" s="50" t="s">
        <v>201</v>
      </c>
      <c r="G13" s="50">
        <v>57</v>
      </c>
      <c r="H13" s="50">
        <v>70000</v>
      </c>
      <c r="I13" s="53">
        <f t="shared" si="0"/>
        <v>50000</v>
      </c>
      <c r="J13" s="221">
        <v>10</v>
      </c>
      <c r="K13" s="213">
        <v>2.7E-2</v>
      </c>
      <c r="L13" s="214">
        <v>0.01</v>
      </c>
      <c r="M13" s="219">
        <v>54</v>
      </c>
      <c r="N13" s="220">
        <v>70000</v>
      </c>
      <c r="P13" s="86"/>
    </row>
    <row r="14" spans="1:18" s="6" customFormat="1" ht="18" customHeight="1">
      <c r="A14" s="157" t="s">
        <v>193</v>
      </c>
      <c r="B14" s="192">
        <v>18</v>
      </c>
      <c r="C14" s="50">
        <v>29</v>
      </c>
      <c r="D14" s="51">
        <v>32</v>
      </c>
      <c r="E14" s="52"/>
      <c r="F14" s="50">
        <v>11</v>
      </c>
      <c r="G14" s="50">
        <v>49</v>
      </c>
      <c r="H14" s="50">
        <v>70000</v>
      </c>
      <c r="I14" s="53">
        <f t="shared" si="0"/>
        <v>50000</v>
      </c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70000</v>
      </c>
      <c r="P14" s="86"/>
    </row>
    <row r="15" spans="1:18" s="6" customFormat="1" ht="18" customHeight="1">
      <c r="A15" s="157" t="s">
        <v>194</v>
      </c>
      <c r="B15" s="192">
        <v>25.9</v>
      </c>
      <c r="C15" s="50">
        <v>28</v>
      </c>
      <c r="D15" s="51">
        <v>39</v>
      </c>
      <c r="E15" s="52"/>
      <c r="F15" s="50" t="s">
        <v>182</v>
      </c>
      <c r="G15" s="50">
        <v>41</v>
      </c>
      <c r="H15" s="50">
        <v>70000</v>
      </c>
      <c r="I15" s="53">
        <f t="shared" si="0"/>
        <v>50000</v>
      </c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70000</v>
      </c>
      <c r="P15" s="86"/>
    </row>
    <row r="16" spans="1:18" s="6" customFormat="1" ht="18" customHeight="1">
      <c r="A16" s="157" t="s">
        <v>195</v>
      </c>
      <c r="B16" s="192">
        <v>26</v>
      </c>
      <c r="C16" s="51">
        <v>28</v>
      </c>
      <c r="D16" s="51">
        <v>33</v>
      </c>
      <c r="E16" s="9"/>
      <c r="F16" s="9" t="s">
        <v>182</v>
      </c>
      <c r="G16" s="9">
        <v>41</v>
      </c>
      <c r="H16" s="50">
        <v>70000</v>
      </c>
      <c r="I16" s="53">
        <f t="shared" si="0"/>
        <v>50000</v>
      </c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70000</v>
      </c>
      <c r="P16" s="86"/>
    </row>
    <row r="17" spans="1:18" s="6" customFormat="1" ht="18" customHeight="1">
      <c r="A17" s="157" t="s">
        <v>196</v>
      </c>
      <c r="B17" s="192">
        <v>14.9</v>
      </c>
      <c r="C17" s="50">
        <v>28</v>
      </c>
      <c r="D17" s="9">
        <v>38</v>
      </c>
      <c r="E17" s="9"/>
      <c r="F17" s="9" t="s">
        <v>182</v>
      </c>
      <c r="G17" s="9">
        <v>41</v>
      </c>
      <c r="H17" s="50">
        <v>70000</v>
      </c>
      <c r="I17" s="53">
        <f t="shared" si="0"/>
        <v>50000</v>
      </c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70000</v>
      </c>
      <c r="O17" s="54"/>
      <c r="P17" s="86"/>
      <c r="Q17" s="54"/>
      <c r="R17" s="55"/>
    </row>
    <row r="18" spans="1:18" s="6" customFormat="1" ht="18" customHeight="1">
      <c r="A18" s="157" t="s">
        <v>197</v>
      </c>
      <c r="B18" s="192">
        <v>24.4</v>
      </c>
      <c r="C18" s="50">
        <v>26</v>
      </c>
      <c r="D18" s="9">
        <v>32</v>
      </c>
      <c r="E18" s="52"/>
      <c r="F18" s="50">
        <v>15</v>
      </c>
      <c r="G18" s="50">
        <v>33</v>
      </c>
      <c r="H18" s="50">
        <v>70000</v>
      </c>
      <c r="I18" s="53">
        <f t="shared" si="0"/>
        <v>50000</v>
      </c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70000</v>
      </c>
      <c r="P18" s="86"/>
    </row>
    <row r="19" spans="1:18" s="6" customFormat="1" ht="18" customHeight="1">
      <c r="A19" s="157" t="s">
        <v>198</v>
      </c>
      <c r="B19" s="192">
        <v>11.3</v>
      </c>
      <c r="C19" s="50">
        <v>25</v>
      </c>
      <c r="D19" s="51">
        <v>36</v>
      </c>
      <c r="E19" s="52"/>
      <c r="F19" s="50">
        <v>16</v>
      </c>
      <c r="G19" s="50">
        <v>29</v>
      </c>
      <c r="H19" s="50">
        <v>70000</v>
      </c>
      <c r="I19" s="53">
        <f t="shared" si="0"/>
        <v>50000</v>
      </c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70000</v>
      </c>
      <c r="P19" s="86"/>
    </row>
    <row r="20" spans="1:18" s="48" customFormat="1" ht="18" customHeight="1">
      <c r="A20" s="157"/>
      <c r="B20" s="192"/>
      <c r="C20" s="50"/>
      <c r="D20" s="9"/>
      <c r="E20" s="52"/>
      <c r="F20" s="9"/>
      <c r="G20" s="9"/>
      <c r="H20" s="50">
        <f t="shared" ref="H20:H28" si="1">I20</f>
        <v>0</v>
      </c>
      <c r="I20" s="53">
        <f t="shared" si="0"/>
        <v>0</v>
      </c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70000</v>
      </c>
      <c r="P20" s="86"/>
    </row>
    <row r="21" spans="1:18" s="48" customFormat="1" ht="18" customHeight="1">
      <c r="A21" s="157"/>
      <c r="B21" s="192"/>
      <c r="C21" s="51"/>
      <c r="D21" s="9"/>
      <c r="E21" s="52"/>
      <c r="F21" s="9"/>
      <c r="G21" s="9"/>
      <c r="H21" s="50">
        <f t="shared" si="1"/>
        <v>0</v>
      </c>
      <c r="I21" s="53">
        <f t="shared" si="0"/>
        <v>0</v>
      </c>
      <c r="J21" s="221">
        <v>18</v>
      </c>
      <c r="K21" s="213">
        <v>1.15E-2</v>
      </c>
      <c r="L21" s="214">
        <v>0.01</v>
      </c>
      <c r="M21" s="219">
        <v>23</v>
      </c>
      <c r="N21" s="220">
        <v>70000</v>
      </c>
      <c r="P21" s="86"/>
    </row>
    <row r="22" spans="1:18" s="48" customFormat="1" ht="18" customHeight="1">
      <c r="A22" s="157"/>
      <c r="B22" s="192"/>
      <c r="C22" s="50"/>
      <c r="D22" s="9"/>
      <c r="E22" s="9"/>
      <c r="F22" s="9"/>
      <c r="G22" s="9"/>
      <c r="H22" s="50">
        <f t="shared" si="1"/>
        <v>0</v>
      </c>
      <c r="I22" s="53">
        <f t="shared" si="0"/>
        <v>0</v>
      </c>
      <c r="J22" s="218">
        <v>19</v>
      </c>
      <c r="K22" s="213">
        <v>0.01</v>
      </c>
      <c r="L22" s="214">
        <v>0.01</v>
      </c>
      <c r="M22" s="219">
        <v>20</v>
      </c>
      <c r="N22" s="220">
        <v>70000</v>
      </c>
      <c r="P22" s="86"/>
    </row>
    <row r="23" spans="1:18" s="48" customFormat="1" ht="18" customHeight="1">
      <c r="A23" s="157"/>
      <c r="B23" s="192"/>
      <c r="C23" s="51"/>
      <c r="D23" s="9"/>
      <c r="E23" s="9"/>
      <c r="F23" s="9"/>
      <c r="G23" s="9"/>
      <c r="H23" s="50">
        <f t="shared" si="1"/>
        <v>0</v>
      </c>
      <c r="I23" s="53">
        <f t="shared" si="0"/>
        <v>0</v>
      </c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70000</v>
      </c>
      <c r="P23" s="86"/>
    </row>
    <row r="24" spans="1:18" s="48" customFormat="1" ht="18" customHeight="1">
      <c r="A24" s="157"/>
      <c r="B24" s="192"/>
      <c r="C24" s="9"/>
      <c r="D24" s="9"/>
      <c r="E24" s="9"/>
      <c r="F24" s="9"/>
      <c r="G24" s="9"/>
      <c r="H24" s="50">
        <f t="shared" si="1"/>
        <v>0</v>
      </c>
      <c r="I24" s="53">
        <f t="shared" si="0"/>
        <v>0</v>
      </c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70000</v>
      </c>
      <c r="P24" s="86"/>
    </row>
    <row r="25" spans="1:18" s="48" customFormat="1" ht="18" customHeight="1">
      <c r="A25" s="157"/>
      <c r="B25" s="192"/>
      <c r="C25" s="51"/>
      <c r="D25" s="51"/>
      <c r="E25" s="9"/>
      <c r="F25" s="9"/>
      <c r="G25" s="9"/>
      <c r="H25" s="50">
        <f t="shared" si="1"/>
        <v>0</v>
      </c>
      <c r="I25" s="53">
        <f t="shared" si="0"/>
        <v>0</v>
      </c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70000</v>
      </c>
      <c r="P25" s="86"/>
    </row>
    <row r="26" spans="1:18" s="48" customFormat="1" ht="18" customHeight="1">
      <c r="A26" s="157"/>
      <c r="B26" s="122"/>
      <c r="C26" s="50"/>
      <c r="D26" s="51"/>
      <c r="E26" s="9"/>
      <c r="F26" s="9"/>
      <c r="G26" s="9"/>
      <c r="H26" s="50">
        <f t="shared" si="1"/>
        <v>0</v>
      </c>
      <c r="I26" s="53">
        <f t="shared" si="0"/>
        <v>0</v>
      </c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70000</v>
      </c>
      <c r="P26" s="86"/>
    </row>
    <row r="27" spans="1:18" s="48" customFormat="1" ht="18" customHeight="1">
      <c r="A27" s="157"/>
      <c r="B27" s="122"/>
      <c r="C27" s="50"/>
      <c r="D27" s="51"/>
      <c r="E27" s="9"/>
      <c r="F27" s="9"/>
      <c r="G27" s="9"/>
      <c r="H27" s="50">
        <f t="shared" si="1"/>
        <v>0</v>
      </c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70000</v>
      </c>
      <c r="P27" s="86"/>
    </row>
    <row r="28" spans="1:18" s="48" customFormat="1" ht="18" customHeight="1">
      <c r="A28" s="157"/>
      <c r="B28" s="122"/>
      <c r="C28" s="9"/>
      <c r="D28" s="51"/>
      <c r="E28" s="9"/>
      <c r="F28" s="50"/>
      <c r="G28" s="50"/>
      <c r="H28" s="50">
        <f t="shared" si="1"/>
        <v>0</v>
      </c>
      <c r="I28" s="53">
        <f t="shared" si="0"/>
        <v>0</v>
      </c>
      <c r="J28" s="222">
        <v>25</v>
      </c>
      <c r="K28" s="213">
        <v>4.0000000000000001E-3</v>
      </c>
      <c r="L28" s="214">
        <v>0.01</v>
      </c>
      <c r="M28" s="219">
        <v>8</v>
      </c>
      <c r="N28" s="220">
        <v>70000</v>
      </c>
      <c r="P28" s="86"/>
    </row>
    <row r="29" spans="1:18" ht="18" customHeight="1" thickBot="1">
      <c r="A29" s="229"/>
      <c r="B29" s="230"/>
      <c r="C29" s="231"/>
      <c r="D29" s="233">
        <f>SUM(D4:D28)</f>
        <v>544</v>
      </c>
      <c r="E29" s="234"/>
      <c r="F29" s="235"/>
      <c r="G29" s="236">
        <f>SUM(G4:G28)</f>
        <v>1854</v>
      </c>
      <c r="H29" s="236">
        <f>SUM(H4:H28)</f>
        <v>6790000</v>
      </c>
      <c r="I29" s="58"/>
      <c r="J29" s="223" t="s">
        <v>71</v>
      </c>
      <c r="K29" s="215"/>
      <c r="L29" s="224"/>
      <c r="M29" s="225">
        <f>SUM(M4:M28)</f>
        <v>2000</v>
      </c>
      <c r="N29" s="226">
        <f>SUM(N4:N28)</f>
        <v>7000000</v>
      </c>
    </row>
    <row r="30" spans="1:18" ht="19" thickTop="1">
      <c r="J30" s="227" t="s">
        <v>136</v>
      </c>
      <c r="K30" s="216"/>
      <c r="L30" s="216"/>
      <c r="M30" s="217"/>
      <c r="N30" s="228">
        <v>420000</v>
      </c>
    </row>
  </sheetData>
  <sheetProtection selectLockedCells="1" selectUnlockedCells="1"/>
  <sortState xmlns:xlrd2="http://schemas.microsoft.com/office/spreadsheetml/2017/richdata2" ref="A4:D18">
    <sortCondition descending="1" ref="C4:C18"/>
    <sortCondition ref="B4:B18"/>
  </sortState>
  <mergeCells count="2">
    <mergeCell ref="B1:N1"/>
    <mergeCell ref="B2:N2"/>
  </mergeCells>
  <phoneticPr fontId="29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42"/>
  <dimension ref="B2:AH54"/>
  <sheetViews>
    <sheetView workbookViewId="0"/>
  </sheetViews>
  <sheetFormatPr baseColWidth="10" defaultColWidth="11.5" defaultRowHeight="13"/>
  <cols>
    <col min="1" max="1" width="2.83203125" customWidth="1"/>
    <col min="2" max="2" width="13" customWidth="1"/>
    <col min="3" max="21" width="11.5" customWidth="1"/>
  </cols>
  <sheetData>
    <row r="2" spans="2:34" ht="16">
      <c r="B2" s="102" t="s">
        <v>89</v>
      </c>
      <c r="C2" s="103">
        <v>44648</v>
      </c>
      <c r="D2" s="103">
        <v>44652</v>
      </c>
      <c r="E2" s="103">
        <v>44659</v>
      </c>
      <c r="F2" s="103">
        <v>44666</v>
      </c>
      <c r="G2" s="103">
        <v>44673</v>
      </c>
      <c r="H2" s="103">
        <v>44680</v>
      </c>
      <c r="I2" s="103">
        <v>44687</v>
      </c>
      <c r="J2" s="103">
        <v>44694</v>
      </c>
      <c r="K2" s="103">
        <v>44701</v>
      </c>
      <c r="L2" s="103">
        <v>44708</v>
      </c>
      <c r="M2" s="103">
        <v>44715</v>
      </c>
      <c r="N2" s="103">
        <v>44722</v>
      </c>
      <c r="O2" s="103">
        <v>44729</v>
      </c>
      <c r="P2" s="103">
        <v>44736</v>
      </c>
      <c r="Q2" s="103">
        <v>44743</v>
      </c>
      <c r="R2" s="103">
        <v>44750</v>
      </c>
      <c r="S2" s="103">
        <v>44757</v>
      </c>
      <c r="T2" s="103">
        <v>44764</v>
      </c>
      <c r="U2" s="103">
        <v>44771</v>
      </c>
      <c r="V2" s="103">
        <v>44778</v>
      </c>
      <c r="W2" s="103">
        <v>44785</v>
      </c>
      <c r="X2" s="103">
        <v>44792</v>
      </c>
      <c r="Y2" s="103">
        <v>44799</v>
      </c>
      <c r="Z2" s="103">
        <v>44806</v>
      </c>
      <c r="AA2" s="103">
        <v>44813</v>
      </c>
      <c r="AB2" s="103">
        <v>44820</v>
      </c>
      <c r="AC2" s="103">
        <v>44827</v>
      </c>
      <c r="AD2" s="103">
        <v>44834</v>
      </c>
      <c r="AE2" s="103">
        <v>44841</v>
      </c>
    </row>
    <row r="3" spans="2:34" ht="16">
      <c r="B3" s="104">
        <v>0.66666666666666663</v>
      </c>
      <c r="C3" s="105" t="s">
        <v>251</v>
      </c>
      <c r="D3" s="105" t="s">
        <v>264</v>
      </c>
      <c r="E3" s="284" t="s">
        <v>269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G3" s="153"/>
      <c r="AH3" s="83"/>
    </row>
    <row r="4" spans="2:34" ht="16">
      <c r="B4" s="106"/>
      <c r="C4" s="105" t="s">
        <v>211</v>
      </c>
      <c r="D4" s="105" t="s">
        <v>265</v>
      </c>
      <c r="E4" s="284" t="s">
        <v>270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G4" s="154"/>
      <c r="AH4" s="155"/>
    </row>
    <row r="5" spans="2:34" ht="16">
      <c r="B5" s="106"/>
      <c r="C5" s="105" t="s">
        <v>252</v>
      </c>
      <c r="D5" s="105" t="s">
        <v>256</v>
      </c>
      <c r="E5" s="284" t="s">
        <v>276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G5" s="154"/>
      <c r="AH5" s="155"/>
    </row>
    <row r="6" spans="2:34" ht="16">
      <c r="B6" s="106"/>
      <c r="C6" s="105" t="s">
        <v>253</v>
      </c>
      <c r="D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G6" s="154"/>
      <c r="AH6" s="155"/>
    </row>
    <row r="7" spans="2:34" ht="16">
      <c r="B7" s="107">
        <v>0.67708333333333337</v>
      </c>
      <c r="C7" s="108" t="s">
        <v>254</v>
      </c>
      <c r="D7" s="108" t="s">
        <v>258</v>
      </c>
      <c r="E7" s="285" t="s">
        <v>211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G7" s="154"/>
      <c r="AH7" s="155"/>
    </row>
    <row r="8" spans="2:34" ht="16">
      <c r="B8" s="109"/>
      <c r="C8" s="108" t="s">
        <v>255</v>
      </c>
      <c r="D8" s="108" t="s">
        <v>260</v>
      </c>
      <c r="E8" s="285" t="s">
        <v>272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G8" s="154"/>
      <c r="AH8" s="155"/>
    </row>
    <row r="9" spans="2:34" ht="16">
      <c r="B9" s="109"/>
      <c r="C9" s="108" t="s">
        <v>256</v>
      </c>
      <c r="D9" s="108" t="s">
        <v>34</v>
      </c>
      <c r="E9" s="285" t="s">
        <v>273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G9" s="154"/>
      <c r="AH9" s="155"/>
    </row>
    <row r="10" spans="2:34" ht="16">
      <c r="B10" s="109"/>
      <c r="C10" s="108" t="s">
        <v>257</v>
      </c>
      <c r="D10" s="108" t="s">
        <v>255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G10" s="154"/>
      <c r="AH10" s="155"/>
    </row>
    <row r="11" spans="2:34" ht="16">
      <c r="B11" s="104">
        <v>0.6875</v>
      </c>
      <c r="C11" s="105" t="s">
        <v>258</v>
      </c>
      <c r="D11" s="105" t="s">
        <v>263</v>
      </c>
      <c r="E11" s="284" t="s">
        <v>274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G11" s="154"/>
      <c r="AH11" s="155"/>
    </row>
    <row r="12" spans="2:34" ht="16">
      <c r="B12" s="106"/>
      <c r="C12" s="105" t="s">
        <v>259</v>
      </c>
      <c r="D12" s="105" t="s">
        <v>257</v>
      </c>
      <c r="E12" s="284" t="s">
        <v>275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G12" s="154"/>
      <c r="AH12" s="155"/>
    </row>
    <row r="13" spans="2:34" ht="16">
      <c r="B13" s="106"/>
      <c r="C13" s="105" t="s">
        <v>34</v>
      </c>
      <c r="D13" s="105" t="s">
        <v>266</v>
      </c>
      <c r="E13" s="284" t="s">
        <v>271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G13" s="154"/>
      <c r="AH13" s="155"/>
    </row>
    <row r="14" spans="2:34" ht="16">
      <c r="B14" s="106"/>
      <c r="C14" s="105" t="s">
        <v>260</v>
      </c>
      <c r="D14" s="105" t="s">
        <v>267</v>
      </c>
      <c r="E14" s="284" t="s">
        <v>277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G14" s="154"/>
      <c r="AH14" s="155"/>
    </row>
    <row r="15" spans="2:34" ht="16">
      <c r="B15" s="107">
        <v>0.69791666666666663</v>
      </c>
      <c r="C15" s="108" t="s">
        <v>261</v>
      </c>
      <c r="D15" s="108" t="s">
        <v>262</v>
      </c>
      <c r="E15" s="285" t="s">
        <v>278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G15" s="154"/>
      <c r="AH15" s="155"/>
    </row>
    <row r="16" spans="2:34" ht="16">
      <c r="B16" s="109"/>
      <c r="C16" s="108" t="s">
        <v>262</v>
      </c>
      <c r="D16" s="108" t="s">
        <v>268</v>
      </c>
      <c r="E16" s="285" t="s">
        <v>279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G16" s="156"/>
      <c r="AH16" s="155"/>
    </row>
    <row r="17" spans="2:34" ht="16">
      <c r="B17" s="109"/>
      <c r="C17" s="108" t="s">
        <v>207</v>
      </c>
      <c r="D17" s="108" t="s">
        <v>261</v>
      </c>
      <c r="E17" s="285" t="s">
        <v>280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G17" s="156"/>
      <c r="AH17" s="155"/>
    </row>
    <row r="18" spans="2:34" ht="16">
      <c r="B18" s="109"/>
      <c r="C18" s="108" t="s">
        <v>263</v>
      </c>
      <c r="D18" s="108" t="s">
        <v>252</v>
      </c>
      <c r="E18" s="285" t="s">
        <v>281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G18" s="154"/>
      <c r="AH18" s="155"/>
    </row>
    <row r="19" spans="2:34" ht="16">
      <c r="B19" s="104">
        <v>0.70833333333333337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G19" s="154"/>
      <c r="AH19" s="155"/>
    </row>
    <row r="20" spans="2:34" ht="16">
      <c r="B20" s="106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G20" s="154"/>
      <c r="AH20" s="155"/>
    </row>
    <row r="21" spans="2:34" ht="16">
      <c r="B21" s="106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G21" s="154"/>
      <c r="AH21" s="155"/>
    </row>
    <row r="22" spans="2:34" ht="16">
      <c r="B22" s="106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G22" s="154"/>
      <c r="AH22" s="155"/>
    </row>
    <row r="23" spans="2:34" ht="16">
      <c r="B23" s="107">
        <v>0.71875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G23" s="154"/>
      <c r="AH23" s="155"/>
    </row>
    <row r="24" spans="2:34" ht="16">
      <c r="B24" s="109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G24" s="154"/>
      <c r="AH24" s="155"/>
    </row>
    <row r="25" spans="2:34" ht="16">
      <c r="B25" s="109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G25" s="154"/>
      <c r="AH25" s="155"/>
    </row>
    <row r="26" spans="2:34" ht="16"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G26" s="154"/>
      <c r="AH26" s="155"/>
    </row>
    <row r="27" spans="2:34">
      <c r="B27" s="8" t="s">
        <v>98</v>
      </c>
      <c r="C27" s="8">
        <f t="shared" ref="C27:W27" si="0">COUNTA(C3:C26)</f>
        <v>16</v>
      </c>
      <c r="D27" s="8">
        <f t="shared" si="0"/>
        <v>15</v>
      </c>
      <c r="E27" s="8">
        <f t="shared" si="0"/>
        <v>14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ref="X27:AD27" si="1">COUNTA(X3:X26)</f>
        <v>0</v>
      </c>
      <c r="Y27" s="8">
        <f t="shared" si="1"/>
        <v>0</v>
      </c>
      <c r="Z27" s="8">
        <f t="shared" si="1"/>
        <v>0</v>
      </c>
      <c r="AA27" s="8">
        <f t="shared" si="1"/>
        <v>0</v>
      </c>
      <c r="AB27" s="8">
        <f t="shared" si="1"/>
        <v>0</v>
      </c>
      <c r="AC27" s="8">
        <f t="shared" si="1"/>
        <v>0</v>
      </c>
      <c r="AD27" s="8">
        <f t="shared" si="1"/>
        <v>0</v>
      </c>
      <c r="AE27" s="8">
        <f>COUNTA(AE3:AE26)</f>
        <v>0</v>
      </c>
      <c r="AG27" s="8">
        <f>COUNTA(AG3:AG26)</f>
        <v>0</v>
      </c>
    </row>
    <row r="31" spans="2:34">
      <c r="I31" s="127"/>
      <c r="J31" s="127"/>
      <c r="K31" s="127"/>
      <c r="L31" s="127"/>
      <c r="M31" s="127"/>
      <c r="N31" s="127"/>
      <c r="O31" s="127"/>
      <c r="P31" s="127"/>
    </row>
    <row r="32" spans="2:34" ht="14">
      <c r="M32" s="140"/>
      <c r="N32" s="54"/>
      <c r="O32" s="138"/>
    </row>
    <row r="33" spans="12:15" ht="14">
      <c r="M33" s="140"/>
      <c r="N33" s="54"/>
      <c r="O33" s="138"/>
    </row>
    <row r="34" spans="12:15" ht="14">
      <c r="L34" s="139"/>
      <c r="M34" s="140"/>
      <c r="N34" s="54"/>
      <c r="O34" s="138"/>
    </row>
    <row r="35" spans="12:15" ht="14">
      <c r="L35" s="139"/>
      <c r="M35" s="140"/>
      <c r="N35" s="54"/>
      <c r="O35" s="138"/>
    </row>
    <row r="36" spans="12:15" ht="14">
      <c r="M36" s="140"/>
      <c r="N36" s="54"/>
      <c r="O36" s="138"/>
    </row>
    <row r="37" spans="12:15" ht="17" customHeight="1">
      <c r="M37" s="140"/>
      <c r="N37" s="54"/>
      <c r="O37" s="138"/>
    </row>
    <row r="38" spans="12:15" ht="14">
      <c r="M38" s="140"/>
      <c r="N38" s="54"/>
      <c r="O38" s="138"/>
    </row>
    <row r="39" spans="12:15" ht="14">
      <c r="M39" s="140"/>
      <c r="N39" s="54"/>
      <c r="O39" s="138"/>
    </row>
    <row r="40" spans="12:15" ht="14">
      <c r="M40" s="140"/>
      <c r="N40" s="54"/>
      <c r="O40" s="138"/>
    </row>
    <row r="41" spans="12:15" ht="14">
      <c r="M41" s="140"/>
      <c r="N41" s="54"/>
      <c r="O41" s="138"/>
    </row>
    <row r="42" spans="12:15" ht="15" customHeight="1">
      <c r="M42" s="140"/>
      <c r="N42" s="54"/>
      <c r="O42" s="138"/>
    </row>
    <row r="43" spans="12:15" ht="15" customHeight="1">
      <c r="M43" s="140"/>
      <c r="N43" s="54"/>
      <c r="O43" s="138"/>
    </row>
    <row r="44" spans="12:15" ht="14">
      <c r="M44" s="140"/>
      <c r="N44" s="54"/>
      <c r="O44" s="138"/>
    </row>
    <row r="45" spans="12:15" ht="14">
      <c r="M45" s="140"/>
      <c r="N45" s="54"/>
      <c r="O45" s="138"/>
    </row>
    <row r="46" spans="12:15" ht="14">
      <c r="M46" s="140"/>
      <c r="N46" s="54"/>
      <c r="O46" s="138"/>
    </row>
    <row r="47" spans="12:15" ht="14">
      <c r="L47" s="139"/>
      <c r="M47" s="140"/>
      <c r="N47" s="54"/>
      <c r="O47" s="138"/>
    </row>
    <row r="48" spans="12:15" ht="14">
      <c r="L48" s="139"/>
      <c r="M48" s="140"/>
      <c r="N48" s="54"/>
      <c r="O48" s="138"/>
    </row>
    <row r="49" spans="13:15" ht="14">
      <c r="M49" s="141"/>
      <c r="N49" s="54"/>
      <c r="O49" s="138"/>
    </row>
    <row r="50" spans="13:15" ht="14">
      <c r="M50" s="141"/>
      <c r="N50" s="54"/>
      <c r="O50" s="138"/>
    </row>
    <row r="51" spans="13:15" ht="14">
      <c r="M51" s="141"/>
      <c r="N51" s="54"/>
      <c r="O51" s="138"/>
    </row>
    <row r="52" spans="13:15" ht="13" customHeight="1">
      <c r="M52" s="141"/>
      <c r="N52" s="54"/>
      <c r="O52" s="138"/>
    </row>
    <row r="53" spans="13:15" ht="13" customHeight="1">
      <c r="M53" s="141"/>
      <c r="N53" s="54"/>
      <c r="O53" s="138"/>
    </row>
    <row r="54" spans="13:15" ht="14">
      <c r="M54" s="141"/>
      <c r="N54" s="54"/>
      <c r="O54" s="138"/>
    </row>
  </sheetData>
  <sheetProtection selectLockedCells="1" selectUnlockedCells="1"/>
  <phoneticPr fontId="29" type="noConversion"/>
  <pageMargins left="0" right="0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43">
    <tabColor rgb="FFFFFF00"/>
  </sheetPr>
  <dimension ref="A1:AH28"/>
  <sheetViews>
    <sheetView workbookViewId="0"/>
  </sheetViews>
  <sheetFormatPr baseColWidth="10" defaultColWidth="9.1640625" defaultRowHeight="16"/>
  <cols>
    <col min="1" max="1" width="2.1640625" style="10" customWidth="1"/>
    <col min="2" max="2" width="25" style="10" customWidth="1"/>
    <col min="3" max="3" width="15.1640625" style="29" customWidth="1"/>
    <col min="4" max="17" width="3.33203125" style="29" customWidth="1"/>
    <col min="18" max="32" width="3.33203125" style="12" customWidth="1"/>
    <col min="33" max="16384" width="9.1640625" style="10"/>
  </cols>
  <sheetData>
    <row r="1" spans="1:34" ht="21.75" customHeight="1">
      <c r="C1" s="13" t="s">
        <v>102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4" s="15" customFormat="1" ht="68.25" customHeight="1">
      <c r="B2" s="16"/>
      <c r="C2" s="42" t="s">
        <v>103</v>
      </c>
      <c r="D2" s="88">
        <v>44841</v>
      </c>
      <c r="E2" s="88">
        <v>44834</v>
      </c>
      <c r="F2" s="88">
        <v>44827</v>
      </c>
      <c r="G2" s="88">
        <v>44820</v>
      </c>
      <c r="H2" s="88">
        <v>44813</v>
      </c>
      <c r="I2" s="88">
        <v>44806</v>
      </c>
      <c r="J2" s="88">
        <v>44799</v>
      </c>
      <c r="K2" s="88">
        <v>44792</v>
      </c>
      <c r="L2" s="88">
        <v>44785</v>
      </c>
      <c r="M2" s="88">
        <v>44778</v>
      </c>
      <c r="N2" s="88">
        <v>44771</v>
      </c>
      <c r="O2" s="88">
        <v>44764</v>
      </c>
      <c r="P2" s="88">
        <v>44757</v>
      </c>
      <c r="Q2" s="88">
        <v>44750</v>
      </c>
      <c r="R2" s="88">
        <v>44743</v>
      </c>
      <c r="S2" s="88">
        <v>44736</v>
      </c>
      <c r="T2" s="88">
        <v>44729</v>
      </c>
      <c r="U2" s="88">
        <v>44722</v>
      </c>
      <c r="V2" s="88">
        <v>44715</v>
      </c>
      <c r="W2" s="88">
        <v>44708</v>
      </c>
      <c r="X2" s="88">
        <v>44701</v>
      </c>
      <c r="Y2" s="88">
        <v>44694</v>
      </c>
      <c r="Z2" s="88">
        <v>44687</v>
      </c>
      <c r="AA2" s="88">
        <v>44680</v>
      </c>
      <c r="AB2" s="88">
        <v>44673</v>
      </c>
      <c r="AC2" s="88">
        <v>44666</v>
      </c>
      <c r="AD2" s="88">
        <v>44659</v>
      </c>
      <c r="AE2" s="88">
        <v>44652</v>
      </c>
      <c r="AF2" s="88">
        <v>44648</v>
      </c>
    </row>
    <row r="3" spans="1:34">
      <c r="B3" s="77" t="s">
        <v>7</v>
      </c>
      <c r="C3" s="78">
        <f t="shared" ref="C3:C26" si="0">SUM(D3:AF3)*50</f>
        <v>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4">
      <c r="B4" s="77" t="s">
        <v>9</v>
      </c>
      <c r="C4" s="78">
        <f t="shared" si="0"/>
        <v>0</v>
      </c>
      <c r="D4" s="79"/>
      <c r="E4" s="79"/>
      <c r="F4" s="120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120"/>
      <c r="U4" s="79"/>
      <c r="V4" s="79"/>
      <c r="W4" s="79"/>
      <c r="X4" s="120"/>
      <c r="Y4" s="79"/>
      <c r="Z4" s="120"/>
      <c r="AA4" s="79"/>
      <c r="AB4" s="79"/>
      <c r="AC4" s="79"/>
      <c r="AD4" s="79"/>
      <c r="AE4" s="79"/>
      <c r="AF4" s="79"/>
    </row>
    <row r="5" spans="1:34">
      <c r="B5" s="77" t="s">
        <v>10</v>
      </c>
      <c r="C5" s="78">
        <f t="shared" si="0"/>
        <v>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4" s="19" customFormat="1">
      <c r="A6" s="10"/>
      <c r="B6" s="77" t="s">
        <v>12</v>
      </c>
      <c r="C6" s="78">
        <f t="shared" si="0"/>
        <v>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10"/>
      <c r="AH6" s="10"/>
    </row>
    <row r="7" spans="1:34" s="19" customFormat="1">
      <c r="A7" s="10"/>
      <c r="B7" s="77" t="s">
        <v>14</v>
      </c>
      <c r="C7" s="78">
        <f t="shared" si="0"/>
        <v>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20"/>
      <c r="V7" s="79"/>
      <c r="W7" s="79"/>
      <c r="X7" s="79"/>
      <c r="Y7" s="79"/>
      <c r="Z7" s="120"/>
      <c r="AA7" s="79"/>
      <c r="AB7" s="79"/>
      <c r="AC7" s="79"/>
      <c r="AD7" s="79"/>
      <c r="AE7" s="79"/>
      <c r="AF7" s="79"/>
      <c r="AG7" s="10"/>
      <c r="AH7" s="10"/>
    </row>
    <row r="8" spans="1:34" s="19" customFormat="1">
      <c r="A8" s="10"/>
      <c r="B8" s="77" t="s">
        <v>16</v>
      </c>
      <c r="C8" s="78">
        <f t="shared" si="0"/>
        <v>0</v>
      </c>
      <c r="D8" s="79"/>
      <c r="E8" s="79"/>
      <c r="F8" s="120"/>
      <c r="G8" s="79"/>
      <c r="H8" s="79"/>
      <c r="I8" s="79"/>
      <c r="J8" s="79"/>
      <c r="K8" s="79"/>
      <c r="L8" s="79"/>
      <c r="M8" s="120"/>
      <c r="N8" s="79"/>
      <c r="O8" s="79"/>
      <c r="P8" s="79"/>
      <c r="Q8" s="79"/>
      <c r="R8" s="79"/>
      <c r="S8" s="120"/>
      <c r="T8" s="120"/>
      <c r="U8" s="120"/>
      <c r="V8" s="79"/>
      <c r="W8" s="79"/>
      <c r="X8" s="120"/>
      <c r="Y8" s="79"/>
      <c r="Z8" s="79"/>
      <c r="AA8" s="79"/>
      <c r="AB8" s="120"/>
      <c r="AC8" s="79"/>
      <c r="AD8" s="120"/>
      <c r="AE8" s="120"/>
      <c r="AF8" s="120"/>
      <c r="AG8" s="10"/>
      <c r="AH8" s="10"/>
    </row>
    <row r="9" spans="1:34">
      <c r="B9" s="77" t="s">
        <v>17</v>
      </c>
      <c r="C9" s="78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4">
      <c r="B10" s="77" t="s">
        <v>18</v>
      </c>
      <c r="C10" s="78">
        <f t="shared" si="0"/>
        <v>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4">
      <c r="A11" s="19"/>
      <c r="B11" s="77" t="s">
        <v>20</v>
      </c>
      <c r="C11" s="78">
        <f t="shared" si="0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</row>
    <row r="12" spans="1:34">
      <c r="B12" s="77" t="s">
        <v>22</v>
      </c>
      <c r="C12" s="78">
        <f t="shared" si="0"/>
        <v>0</v>
      </c>
      <c r="D12" s="79"/>
      <c r="E12" s="79"/>
      <c r="F12" s="79"/>
      <c r="G12" s="120"/>
      <c r="H12" s="120"/>
      <c r="I12" s="79"/>
      <c r="J12" s="79"/>
      <c r="K12" s="79"/>
      <c r="L12" s="79"/>
      <c r="M12" s="79"/>
      <c r="N12" s="120"/>
      <c r="O12" s="120"/>
      <c r="P12" s="79"/>
      <c r="Q12" s="79"/>
      <c r="R12" s="79"/>
      <c r="S12" s="79"/>
      <c r="T12" s="79"/>
      <c r="U12" s="79"/>
      <c r="V12" s="120"/>
      <c r="W12" s="79"/>
      <c r="X12" s="79"/>
      <c r="Y12" s="79"/>
      <c r="Z12" s="120"/>
      <c r="AA12" s="79"/>
      <c r="AB12" s="120"/>
      <c r="AC12" s="79"/>
      <c r="AD12" s="120"/>
      <c r="AE12" s="120"/>
      <c r="AF12" s="120"/>
    </row>
    <row r="13" spans="1:34">
      <c r="A13" s="19"/>
      <c r="B13" s="77" t="s">
        <v>24</v>
      </c>
      <c r="C13" s="78">
        <f t="shared" si="0"/>
        <v>0</v>
      </c>
      <c r="D13" s="120"/>
      <c r="E13" s="120"/>
      <c r="F13" s="79"/>
      <c r="G13" s="79"/>
      <c r="H13" s="120"/>
      <c r="I13" s="120"/>
      <c r="J13" s="120"/>
      <c r="K13" s="79"/>
      <c r="L13" s="79"/>
      <c r="M13" s="79"/>
      <c r="N13" s="79"/>
      <c r="O13" s="79"/>
      <c r="P13" s="79"/>
      <c r="Q13" s="79"/>
      <c r="R13" s="79"/>
      <c r="S13" s="79"/>
      <c r="T13" s="120"/>
      <c r="U13" s="120"/>
      <c r="V13" s="79"/>
      <c r="W13" s="79"/>
      <c r="X13" s="79"/>
      <c r="Y13" s="120"/>
      <c r="Z13" s="120"/>
      <c r="AA13" s="79"/>
      <c r="AB13" s="79"/>
      <c r="AC13" s="79"/>
      <c r="AD13" s="120"/>
      <c r="AE13" s="120"/>
      <c r="AF13" s="120"/>
    </row>
    <row r="14" spans="1:34">
      <c r="A14" s="19"/>
      <c r="B14" s="77" t="s">
        <v>26</v>
      </c>
      <c r="C14" s="78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</row>
    <row r="15" spans="1:34" s="19" customFormat="1">
      <c r="A15" s="10"/>
      <c r="B15" s="77" t="s">
        <v>28</v>
      </c>
      <c r="C15" s="78">
        <f t="shared" si="0"/>
        <v>0</v>
      </c>
      <c r="D15" s="79"/>
      <c r="E15" s="120"/>
      <c r="F15" s="120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20"/>
      <c r="T15" s="120"/>
      <c r="U15" s="79"/>
      <c r="V15" s="79"/>
      <c r="W15" s="79"/>
      <c r="X15" s="120"/>
      <c r="Y15" s="79"/>
      <c r="Z15" s="79"/>
      <c r="AA15" s="79"/>
      <c r="AB15" s="120"/>
      <c r="AC15" s="79"/>
      <c r="AD15" s="79"/>
      <c r="AE15" s="79"/>
      <c r="AF15" s="79"/>
      <c r="AG15" s="10"/>
      <c r="AH15" s="10"/>
    </row>
    <row r="16" spans="1:34">
      <c r="B16" s="77" t="s">
        <v>30</v>
      </c>
      <c r="C16" s="78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120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</row>
    <row r="17" spans="2:32">
      <c r="B17" s="77" t="s">
        <v>32</v>
      </c>
      <c r="C17" s="78">
        <f t="shared" si="0"/>
        <v>0</v>
      </c>
      <c r="D17" s="120"/>
      <c r="E17" s="79"/>
      <c r="F17" s="120"/>
      <c r="G17" s="79"/>
      <c r="H17" s="120"/>
      <c r="I17" s="120"/>
      <c r="J17" s="79"/>
      <c r="K17" s="79"/>
      <c r="L17" s="79"/>
      <c r="M17" s="79"/>
      <c r="N17" s="79"/>
      <c r="O17" s="79"/>
      <c r="P17" s="79"/>
      <c r="Q17" s="120"/>
      <c r="R17" s="79"/>
      <c r="S17" s="120"/>
      <c r="T17" s="120"/>
      <c r="U17" s="79"/>
      <c r="V17" s="79"/>
      <c r="W17" s="79"/>
      <c r="X17" s="79"/>
      <c r="Y17" s="79"/>
      <c r="Z17" s="79"/>
      <c r="AA17" s="79"/>
      <c r="AB17" s="79"/>
      <c r="AC17" s="79"/>
      <c r="AD17" s="120"/>
      <c r="AE17" s="120"/>
      <c r="AF17" s="120"/>
    </row>
    <row r="18" spans="2:32">
      <c r="B18" s="77" t="s">
        <v>145</v>
      </c>
      <c r="C18" s="78">
        <f t="shared" si="0"/>
        <v>0</v>
      </c>
      <c r="D18" s="79"/>
      <c r="E18" s="79"/>
      <c r="F18" s="120"/>
      <c r="G18" s="79"/>
      <c r="H18" s="79"/>
      <c r="I18" s="79"/>
      <c r="J18" s="79"/>
      <c r="K18" s="79"/>
      <c r="L18" s="79"/>
      <c r="M18" s="120"/>
      <c r="N18" s="79"/>
      <c r="O18" s="79"/>
      <c r="P18" s="79"/>
      <c r="Q18" s="79"/>
      <c r="R18" s="79"/>
      <c r="S18" s="120"/>
      <c r="T18" s="120"/>
      <c r="U18" s="120"/>
      <c r="V18" s="79"/>
      <c r="W18" s="79"/>
      <c r="X18" s="120"/>
      <c r="Y18" s="79"/>
      <c r="Z18" s="79"/>
      <c r="AA18" s="79"/>
      <c r="AB18" s="120"/>
      <c r="AC18" s="79"/>
      <c r="AD18" s="120"/>
      <c r="AE18" s="120"/>
      <c r="AF18" s="120"/>
    </row>
    <row r="19" spans="2:32">
      <c r="B19" s="77" t="s">
        <v>34</v>
      </c>
      <c r="C19" s="78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2:32">
      <c r="B20" s="77" t="s">
        <v>36</v>
      </c>
      <c r="C20" s="78">
        <f t="shared" si="0"/>
        <v>0</v>
      </c>
      <c r="D20" s="120"/>
      <c r="E20" s="79"/>
      <c r="F20" s="120"/>
      <c r="G20" s="79"/>
      <c r="H20" s="120"/>
      <c r="I20" s="120"/>
      <c r="J20" s="79"/>
      <c r="K20" s="79"/>
      <c r="L20" s="79"/>
      <c r="M20" s="79"/>
      <c r="N20" s="79"/>
      <c r="O20" s="79"/>
      <c r="P20" s="79"/>
      <c r="Q20" s="79"/>
      <c r="R20" s="79"/>
      <c r="S20" s="120"/>
      <c r="T20" s="120"/>
      <c r="U20" s="79"/>
      <c r="V20" s="79"/>
      <c r="W20" s="79"/>
      <c r="X20" s="120"/>
      <c r="Y20" s="79"/>
      <c r="Z20" s="120"/>
      <c r="AA20" s="79"/>
      <c r="AB20" s="79"/>
      <c r="AC20" s="120"/>
      <c r="AD20" s="120"/>
      <c r="AE20" s="120"/>
      <c r="AF20" s="120"/>
    </row>
    <row r="21" spans="2:32">
      <c r="B21" s="77" t="s">
        <v>37</v>
      </c>
      <c r="C21" s="78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120"/>
      <c r="T21" s="79"/>
      <c r="U21" s="79"/>
      <c r="V21" s="79"/>
      <c r="W21" s="79"/>
      <c r="X21" s="120"/>
      <c r="Y21" s="79"/>
      <c r="Z21" s="79"/>
      <c r="AA21" s="79"/>
      <c r="AB21" s="120"/>
      <c r="AC21" s="79"/>
      <c r="AD21" s="79"/>
      <c r="AE21" s="79"/>
      <c r="AF21" s="79"/>
    </row>
    <row r="22" spans="2:32">
      <c r="B22" s="77" t="s">
        <v>154</v>
      </c>
      <c r="C22" s="78">
        <f t="shared" si="0"/>
        <v>0</v>
      </c>
      <c r="D22" s="79"/>
      <c r="E22" s="79"/>
      <c r="F22" s="79"/>
      <c r="G22" s="79"/>
      <c r="H22" s="79"/>
      <c r="I22" s="120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</row>
    <row r="23" spans="2:32">
      <c r="B23" s="77" t="s">
        <v>39</v>
      </c>
      <c r="C23" s="78">
        <f t="shared" si="0"/>
        <v>0</v>
      </c>
      <c r="D23" s="79"/>
      <c r="E23" s="79"/>
      <c r="F23" s="79"/>
      <c r="G23" s="79"/>
      <c r="H23" s="120"/>
      <c r="I23" s="79"/>
      <c r="J23" s="120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120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</row>
    <row r="24" spans="2:32">
      <c r="B24" s="77" t="s">
        <v>41</v>
      </c>
      <c r="C24" s="78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20"/>
      <c r="P24" s="79"/>
      <c r="Q24" s="79"/>
      <c r="R24" s="79"/>
      <c r="S24" s="79"/>
      <c r="T24" s="79"/>
      <c r="U24" s="120"/>
      <c r="V24" s="79"/>
      <c r="W24" s="120"/>
      <c r="X24" s="120"/>
      <c r="Y24" s="120"/>
      <c r="Z24" s="79"/>
      <c r="AA24" s="79"/>
      <c r="AB24" s="79"/>
      <c r="AC24" s="79"/>
      <c r="AD24" s="120"/>
      <c r="AE24" s="120"/>
      <c r="AF24" s="120"/>
    </row>
    <row r="25" spans="2:32">
      <c r="B25" s="77" t="s">
        <v>106</v>
      </c>
      <c r="C25" s="78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</row>
    <row r="26" spans="2:32">
      <c r="B26" s="80" t="s">
        <v>43</v>
      </c>
      <c r="C26" s="78">
        <f t="shared" si="0"/>
        <v>0</v>
      </c>
      <c r="D26" s="81"/>
      <c r="E26" s="81"/>
      <c r="F26" s="81"/>
      <c r="G26" s="81"/>
      <c r="H26" s="81"/>
      <c r="I26" s="81"/>
      <c r="J26" s="81"/>
      <c r="K26" s="79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79"/>
      <c r="X26" s="81"/>
      <c r="Y26" s="81"/>
      <c r="Z26" s="81"/>
      <c r="AA26" s="81"/>
      <c r="AB26" s="81"/>
      <c r="AC26" s="81"/>
      <c r="AD26" s="81"/>
      <c r="AE26" s="81"/>
      <c r="AF26" s="81"/>
    </row>
    <row r="27" spans="2:32">
      <c r="D27" s="36">
        <f t="shared" ref="D27:AF27" si="1">SUM(D3:D26)</f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6">
        <f t="shared" si="1"/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36">
        <f t="shared" si="1"/>
        <v>0</v>
      </c>
      <c r="O27" s="36">
        <f t="shared" si="1"/>
        <v>0</v>
      </c>
      <c r="P27" s="36">
        <f t="shared" si="1"/>
        <v>0</v>
      </c>
      <c r="Q27" s="36">
        <f t="shared" si="1"/>
        <v>0</v>
      </c>
      <c r="R27" s="36">
        <f t="shared" si="1"/>
        <v>0</v>
      </c>
      <c r="S27" s="36">
        <f t="shared" si="1"/>
        <v>0</v>
      </c>
      <c r="T27" s="36">
        <f t="shared" si="1"/>
        <v>0</v>
      </c>
      <c r="U27" s="36">
        <f t="shared" si="1"/>
        <v>0</v>
      </c>
      <c r="V27" s="36">
        <f t="shared" si="1"/>
        <v>0</v>
      </c>
      <c r="W27" s="36">
        <f t="shared" si="1"/>
        <v>0</v>
      </c>
      <c r="X27" s="36">
        <f t="shared" si="1"/>
        <v>0</v>
      </c>
      <c r="Y27" s="36">
        <f t="shared" si="1"/>
        <v>0</v>
      </c>
      <c r="Z27" s="36">
        <f t="shared" si="1"/>
        <v>0</v>
      </c>
      <c r="AA27" s="36">
        <f t="shared" si="1"/>
        <v>0</v>
      </c>
      <c r="AB27" s="36">
        <f t="shared" si="1"/>
        <v>0</v>
      </c>
      <c r="AC27" s="36">
        <f t="shared" si="1"/>
        <v>0</v>
      </c>
      <c r="AD27" s="36">
        <f t="shared" si="1"/>
        <v>0</v>
      </c>
      <c r="AE27" s="36">
        <f t="shared" si="1"/>
        <v>0</v>
      </c>
      <c r="AF27" s="36">
        <f t="shared" si="1"/>
        <v>0</v>
      </c>
    </row>
    <row r="28" spans="2:32">
      <c r="B28" s="37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</row>
  </sheetData>
  <sheetProtection selectLockedCells="1" selectUnlockedCells="1"/>
  <autoFilter ref="B2:AF2" xr:uid="{00000000-0009-0000-0000-00002B000000}">
    <sortState xmlns:xlrd2="http://schemas.microsoft.com/office/spreadsheetml/2017/richdata2" ref="B3:AI27">
      <sortCondition descending="1" ref="C2:C27"/>
    </sortState>
  </autoFilter>
  <sortState xmlns:xlrd2="http://schemas.microsoft.com/office/spreadsheetml/2017/richdata2" ref="B3:AF26">
    <sortCondition ref="B3:B26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3366FF"/>
  </sheetPr>
  <dimension ref="A1:AT32"/>
  <sheetViews>
    <sheetView zoomScale="130" zoomScaleNormal="130" workbookViewId="0">
      <selection activeCell="I27" sqref="I27"/>
    </sheetView>
  </sheetViews>
  <sheetFormatPr baseColWidth="10" defaultColWidth="9.1640625" defaultRowHeight="16"/>
  <cols>
    <col min="1" max="1" width="3.1640625" style="210" bestFit="1" customWidth="1"/>
    <col min="2" max="2" width="25" style="10" customWidth="1"/>
    <col min="3" max="3" width="10.1640625" style="29" customWidth="1"/>
    <col min="4" max="6" width="3.5" style="29" customWidth="1"/>
    <col min="7" max="18" width="3.5" style="12" customWidth="1"/>
    <col min="19" max="20" width="3.5" style="10" customWidth="1"/>
    <col min="21" max="21" width="3.5" style="30" customWidth="1"/>
    <col min="22" max="46" width="3.5" style="10" customWidth="1"/>
    <col min="47" max="16384" width="9.1640625" style="10"/>
  </cols>
  <sheetData>
    <row r="1" spans="1:46" ht="21.75" customHeight="1">
      <c r="C1" s="167" t="s">
        <v>67</v>
      </c>
      <c r="D1" s="347">
        <v>3</v>
      </c>
      <c r="E1" s="347">
        <v>2</v>
      </c>
      <c r="F1" s="347">
        <v>1</v>
      </c>
      <c r="G1" s="13"/>
      <c r="H1" s="13"/>
      <c r="I1" s="13"/>
      <c r="J1" s="13"/>
      <c r="K1" s="13"/>
      <c r="L1" s="13"/>
      <c r="M1" s="13"/>
      <c r="N1" s="13"/>
      <c r="O1" s="13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S1" s="30"/>
    </row>
    <row r="2" spans="1:46" s="15" customFormat="1" ht="68.25" customHeight="1">
      <c r="A2" s="211"/>
      <c r="B2" s="16"/>
      <c r="C2" s="42" t="s">
        <v>52</v>
      </c>
      <c r="D2" s="88">
        <v>44849</v>
      </c>
      <c r="E2" s="88">
        <v>44849</v>
      </c>
      <c r="F2" s="88">
        <v>44849</v>
      </c>
      <c r="G2" s="88">
        <v>44847</v>
      </c>
      <c r="H2" s="88">
        <v>44840</v>
      </c>
      <c r="I2" s="88">
        <v>44833</v>
      </c>
      <c r="J2" s="88">
        <v>44826</v>
      </c>
      <c r="K2" s="88">
        <v>44819</v>
      </c>
      <c r="L2" s="88">
        <v>44812</v>
      </c>
      <c r="M2" s="88">
        <v>44805</v>
      </c>
      <c r="N2" s="88">
        <v>44800</v>
      </c>
      <c r="O2" s="88">
        <v>44799</v>
      </c>
      <c r="P2" s="88">
        <v>44798</v>
      </c>
      <c r="Q2" s="88">
        <v>44791</v>
      </c>
      <c r="R2" s="88">
        <v>44784</v>
      </c>
      <c r="S2" s="88">
        <v>44777</v>
      </c>
      <c r="T2" s="88">
        <v>44770</v>
      </c>
      <c r="U2" s="88">
        <v>44763</v>
      </c>
      <c r="V2" s="88">
        <v>44756</v>
      </c>
      <c r="W2" s="88">
        <v>44749</v>
      </c>
      <c r="X2" s="88">
        <v>44742</v>
      </c>
      <c r="Y2" s="88">
        <v>44735</v>
      </c>
      <c r="Z2" s="88">
        <v>44728</v>
      </c>
      <c r="AA2" s="88">
        <v>44723</v>
      </c>
      <c r="AB2" s="88">
        <v>44721</v>
      </c>
      <c r="AC2" s="88">
        <v>44714</v>
      </c>
      <c r="AD2" s="88">
        <v>44707</v>
      </c>
      <c r="AE2" s="88">
        <v>44700</v>
      </c>
      <c r="AF2" s="88">
        <v>44693</v>
      </c>
      <c r="AG2" s="88">
        <v>44686</v>
      </c>
      <c r="AH2" s="88">
        <v>44679</v>
      </c>
      <c r="AI2" s="88">
        <v>44672</v>
      </c>
      <c r="AJ2" s="88">
        <v>44665</v>
      </c>
      <c r="AK2" s="88">
        <v>44658</v>
      </c>
      <c r="AL2" s="88">
        <v>44651</v>
      </c>
      <c r="AM2" s="88">
        <v>44647</v>
      </c>
      <c r="AN2" s="89" t="s">
        <v>53</v>
      </c>
      <c r="AO2" s="89" t="s">
        <v>54</v>
      </c>
      <c r="AP2" s="89" t="s">
        <v>55</v>
      </c>
      <c r="AQ2" s="89" t="s">
        <v>95</v>
      </c>
      <c r="AS2" s="33"/>
    </row>
    <row r="3" spans="1:46" ht="16" customHeight="1">
      <c r="B3" s="77" t="s">
        <v>106</v>
      </c>
      <c r="C3" s="318">
        <f t="shared" ref="C3:C27" si="0">(SUM(D3:AM3)+AO3*37)/AP3</f>
        <v>30</v>
      </c>
      <c r="D3" s="319">
        <v>28</v>
      </c>
      <c r="E3" s="323" t="s">
        <v>371</v>
      </c>
      <c r="F3" s="323" t="s">
        <v>376</v>
      </c>
      <c r="G3" s="323" t="s">
        <v>365</v>
      </c>
      <c r="H3" s="323" t="s">
        <v>339</v>
      </c>
      <c r="I3" s="323" t="s">
        <v>380</v>
      </c>
      <c r="J3" s="319">
        <v>32</v>
      </c>
      <c r="K3" s="319">
        <v>32</v>
      </c>
      <c r="L3" s="323" t="s">
        <v>367</v>
      </c>
      <c r="M3" s="323" t="s">
        <v>371</v>
      </c>
      <c r="N3" s="320"/>
      <c r="O3" s="319"/>
      <c r="P3" s="321">
        <v>31</v>
      </c>
      <c r="Q3" s="323" t="s">
        <v>380</v>
      </c>
      <c r="R3" s="322"/>
      <c r="S3" s="323" t="s">
        <v>342</v>
      </c>
      <c r="T3" s="319">
        <v>26</v>
      </c>
      <c r="U3" s="320">
        <v>28</v>
      </c>
      <c r="V3" s="323" t="s">
        <v>371</v>
      </c>
      <c r="W3" s="319">
        <v>32</v>
      </c>
      <c r="X3" s="319">
        <v>31</v>
      </c>
      <c r="Y3" s="322"/>
      <c r="Z3" s="319">
        <v>30</v>
      </c>
      <c r="AA3" s="319"/>
      <c r="AB3" s="319">
        <v>32</v>
      </c>
      <c r="AC3" s="320">
        <v>28</v>
      </c>
      <c r="AD3" s="320">
        <v>27</v>
      </c>
      <c r="AE3" s="319">
        <v>32</v>
      </c>
      <c r="AF3" s="320"/>
      <c r="AG3" s="323" t="s">
        <v>342</v>
      </c>
      <c r="AH3" s="319">
        <v>32</v>
      </c>
      <c r="AI3" s="319">
        <v>30</v>
      </c>
      <c r="AJ3" s="319">
        <v>32</v>
      </c>
      <c r="AK3" s="319"/>
      <c r="AL3" s="319">
        <v>30</v>
      </c>
      <c r="AM3" s="319">
        <v>27</v>
      </c>
      <c r="AN3" s="34">
        <f t="shared" ref="AN3:AN27" si="1">COUNTIF(D3:AM3,"&gt;0")</f>
        <v>18</v>
      </c>
      <c r="AO3" s="35">
        <f t="shared" ref="AO3:AO27" si="2">IF(AN3&lt;19,18-AN3,0)</f>
        <v>0</v>
      </c>
      <c r="AP3" s="35">
        <f t="shared" ref="AP3:AP27" si="3">SUM(AN3:AO3)</f>
        <v>18</v>
      </c>
      <c r="AQ3" s="35">
        <f t="shared" ref="AQ3:AQ27" si="4">LARGE(D3:AM3,1)</f>
        <v>32</v>
      </c>
      <c r="AS3" s="30" t="str">
        <f t="shared" ref="AS3:AS27" si="5">IF(AN3&gt;18,"OBS"," ")</f>
        <v xml:space="preserve"> </v>
      </c>
    </row>
    <row r="4" spans="1:46" ht="16" customHeight="1">
      <c r="B4" s="77" t="s">
        <v>16</v>
      </c>
      <c r="C4" s="318">
        <f t="shared" si="0"/>
        <v>30.333333333333332</v>
      </c>
      <c r="D4" s="323" t="s">
        <v>365</v>
      </c>
      <c r="E4" s="319">
        <v>30</v>
      </c>
      <c r="F4" s="323" t="s">
        <v>365</v>
      </c>
      <c r="G4" s="319">
        <v>30</v>
      </c>
      <c r="H4" s="319"/>
      <c r="I4" s="319">
        <v>32</v>
      </c>
      <c r="J4" s="323" t="s">
        <v>365</v>
      </c>
      <c r="K4" s="323" t="s">
        <v>371</v>
      </c>
      <c r="L4" s="319">
        <v>33</v>
      </c>
      <c r="M4" s="319">
        <v>33</v>
      </c>
      <c r="N4" s="323" t="s">
        <v>366</v>
      </c>
      <c r="O4" s="319">
        <v>30</v>
      </c>
      <c r="P4" s="349" t="s">
        <v>380</v>
      </c>
      <c r="Q4" s="323" t="s">
        <v>365</v>
      </c>
      <c r="R4" s="322"/>
      <c r="S4" s="319">
        <v>29</v>
      </c>
      <c r="T4" s="319">
        <v>29</v>
      </c>
      <c r="U4" s="323" t="s">
        <v>366</v>
      </c>
      <c r="V4" s="319">
        <v>32</v>
      </c>
      <c r="W4" s="319">
        <v>28</v>
      </c>
      <c r="X4" s="323" t="s">
        <v>380</v>
      </c>
      <c r="Y4" s="322"/>
      <c r="Z4" s="319"/>
      <c r="AA4" s="319"/>
      <c r="AB4" s="319"/>
      <c r="AC4" s="320">
        <v>28</v>
      </c>
      <c r="AD4" s="323" t="s">
        <v>371</v>
      </c>
      <c r="AE4" s="319">
        <v>32</v>
      </c>
      <c r="AF4" s="323" t="s">
        <v>342</v>
      </c>
      <c r="AG4" s="319">
        <v>32</v>
      </c>
      <c r="AH4" s="323" t="s">
        <v>380</v>
      </c>
      <c r="AI4" s="319">
        <v>29</v>
      </c>
      <c r="AJ4" s="319">
        <v>30</v>
      </c>
      <c r="AK4" s="319">
        <v>27</v>
      </c>
      <c r="AL4" s="319">
        <v>31</v>
      </c>
      <c r="AM4" s="319">
        <v>31</v>
      </c>
      <c r="AN4" s="34">
        <f t="shared" si="1"/>
        <v>18</v>
      </c>
      <c r="AO4" s="35">
        <f t="shared" si="2"/>
        <v>0</v>
      </c>
      <c r="AP4" s="35">
        <f t="shared" si="3"/>
        <v>18</v>
      </c>
      <c r="AQ4" s="35">
        <f t="shared" si="4"/>
        <v>33</v>
      </c>
      <c r="AS4" s="30" t="str">
        <f t="shared" si="5"/>
        <v xml:space="preserve"> </v>
      </c>
    </row>
    <row r="5" spans="1:46" ht="16" customHeight="1">
      <c r="B5" s="77" t="s">
        <v>12</v>
      </c>
      <c r="C5" s="318">
        <f t="shared" si="0"/>
        <v>30.555555555555557</v>
      </c>
      <c r="D5" s="323" t="s">
        <v>340</v>
      </c>
      <c r="E5" s="323" t="s">
        <v>365</v>
      </c>
      <c r="F5" s="319">
        <v>30</v>
      </c>
      <c r="G5" s="319"/>
      <c r="H5" s="323" t="s">
        <v>365</v>
      </c>
      <c r="I5" s="323" t="s">
        <v>365</v>
      </c>
      <c r="J5" s="319">
        <v>32</v>
      </c>
      <c r="K5" s="319">
        <v>34</v>
      </c>
      <c r="L5" s="323" t="s">
        <v>365</v>
      </c>
      <c r="M5" s="319">
        <v>33</v>
      </c>
      <c r="N5" s="320"/>
      <c r="O5" s="319"/>
      <c r="P5" s="321"/>
      <c r="Q5" s="319">
        <v>26</v>
      </c>
      <c r="R5" s="322"/>
      <c r="S5" s="319">
        <v>34</v>
      </c>
      <c r="T5" s="319"/>
      <c r="U5" s="320"/>
      <c r="V5" s="319">
        <v>31</v>
      </c>
      <c r="W5" s="319">
        <v>30</v>
      </c>
      <c r="X5" s="319">
        <v>28</v>
      </c>
      <c r="Y5" s="322"/>
      <c r="Z5" s="319">
        <v>34</v>
      </c>
      <c r="AA5" s="319">
        <v>31</v>
      </c>
      <c r="AB5" s="319">
        <v>28</v>
      </c>
      <c r="AC5" s="320">
        <v>29</v>
      </c>
      <c r="AD5" s="319">
        <v>28</v>
      </c>
      <c r="AE5" s="319">
        <v>30</v>
      </c>
      <c r="AF5" s="319">
        <v>29</v>
      </c>
      <c r="AG5" s="323" t="s">
        <v>342</v>
      </c>
      <c r="AH5" s="319">
        <v>33</v>
      </c>
      <c r="AI5" s="323" t="s">
        <v>366</v>
      </c>
      <c r="AJ5" s="319">
        <v>30</v>
      </c>
      <c r="AK5" s="319"/>
      <c r="AL5" s="319"/>
      <c r="AM5" s="323" t="s">
        <v>340</v>
      </c>
      <c r="AN5" s="34">
        <f t="shared" si="1"/>
        <v>18</v>
      </c>
      <c r="AO5" s="35">
        <f t="shared" si="2"/>
        <v>0</v>
      </c>
      <c r="AP5" s="35">
        <f t="shared" si="3"/>
        <v>18</v>
      </c>
      <c r="AQ5" s="35">
        <f t="shared" si="4"/>
        <v>34</v>
      </c>
      <c r="AS5" s="30" t="str">
        <f t="shared" si="5"/>
        <v xml:space="preserve"> </v>
      </c>
    </row>
    <row r="6" spans="1:46" s="19" customFormat="1" ht="16" customHeight="1">
      <c r="A6" s="210"/>
      <c r="B6" s="77" t="s">
        <v>145</v>
      </c>
      <c r="C6" s="318">
        <f t="shared" si="0"/>
        <v>30.888888888888889</v>
      </c>
      <c r="D6" s="319">
        <v>28</v>
      </c>
      <c r="E6" s="323" t="s">
        <v>365</v>
      </c>
      <c r="F6" s="319">
        <v>28</v>
      </c>
      <c r="G6" s="319">
        <v>35</v>
      </c>
      <c r="H6" s="319"/>
      <c r="I6" s="323" t="s">
        <v>365</v>
      </c>
      <c r="J6" s="323" t="s">
        <v>340</v>
      </c>
      <c r="K6" s="319">
        <v>29</v>
      </c>
      <c r="L6" s="319"/>
      <c r="M6" s="323" t="s">
        <v>365</v>
      </c>
      <c r="N6" s="323" t="s">
        <v>340</v>
      </c>
      <c r="O6" s="323" t="s">
        <v>339</v>
      </c>
      <c r="P6" s="349" t="s">
        <v>366</v>
      </c>
      <c r="Q6" s="319"/>
      <c r="R6" s="322"/>
      <c r="S6" s="323" t="s">
        <v>365</v>
      </c>
      <c r="T6" s="319">
        <v>34</v>
      </c>
      <c r="U6" s="320"/>
      <c r="V6" s="319">
        <v>31</v>
      </c>
      <c r="W6" s="319">
        <v>33</v>
      </c>
      <c r="X6" s="319">
        <v>32</v>
      </c>
      <c r="Y6" s="322"/>
      <c r="Z6" s="319"/>
      <c r="AA6" s="319">
        <v>33</v>
      </c>
      <c r="AB6" s="319">
        <v>34</v>
      </c>
      <c r="AC6" s="323" t="s">
        <v>366</v>
      </c>
      <c r="AD6" s="320">
        <v>25</v>
      </c>
      <c r="AE6" s="319">
        <v>32</v>
      </c>
      <c r="AF6" s="320">
        <v>32</v>
      </c>
      <c r="AG6" s="319">
        <v>31</v>
      </c>
      <c r="AH6" s="323" t="s">
        <v>340</v>
      </c>
      <c r="AI6" s="319">
        <v>29</v>
      </c>
      <c r="AJ6" s="319">
        <v>31</v>
      </c>
      <c r="AK6" s="319">
        <v>28</v>
      </c>
      <c r="AL6" s="319">
        <v>31</v>
      </c>
      <c r="AM6" s="323" t="s">
        <v>366</v>
      </c>
      <c r="AN6" s="34">
        <f t="shared" si="1"/>
        <v>18</v>
      </c>
      <c r="AO6" s="35">
        <f t="shared" si="2"/>
        <v>0</v>
      </c>
      <c r="AP6" s="35">
        <f t="shared" si="3"/>
        <v>18</v>
      </c>
      <c r="AQ6" s="35">
        <f t="shared" si="4"/>
        <v>35</v>
      </c>
      <c r="AR6" s="10"/>
      <c r="AS6" s="30" t="str">
        <f t="shared" si="5"/>
        <v xml:space="preserve"> </v>
      </c>
      <c r="AT6" s="10"/>
    </row>
    <row r="7" spans="1:46" s="19" customFormat="1" ht="16" customHeight="1">
      <c r="A7" s="210"/>
      <c r="B7" s="77" t="s">
        <v>22</v>
      </c>
      <c r="C7" s="318">
        <f t="shared" si="0"/>
        <v>31.055555555555557</v>
      </c>
      <c r="D7" s="319">
        <v>34</v>
      </c>
      <c r="E7" s="323" t="s">
        <v>365</v>
      </c>
      <c r="F7" s="319">
        <v>30</v>
      </c>
      <c r="G7" s="319">
        <v>29</v>
      </c>
      <c r="H7" s="323" t="s">
        <v>342</v>
      </c>
      <c r="I7" s="319">
        <v>33</v>
      </c>
      <c r="J7" s="319"/>
      <c r="K7" s="319">
        <v>34</v>
      </c>
      <c r="L7" s="323" t="s">
        <v>342</v>
      </c>
      <c r="M7" s="319"/>
      <c r="N7" s="320">
        <v>34</v>
      </c>
      <c r="O7" s="319">
        <v>27</v>
      </c>
      <c r="P7" s="321">
        <v>29</v>
      </c>
      <c r="Q7" s="319"/>
      <c r="R7" s="322"/>
      <c r="S7" s="319">
        <v>31</v>
      </c>
      <c r="T7" s="319">
        <v>29</v>
      </c>
      <c r="U7" s="323" t="s">
        <v>340</v>
      </c>
      <c r="V7" s="319">
        <v>33</v>
      </c>
      <c r="W7" s="319"/>
      <c r="X7" s="319">
        <v>29</v>
      </c>
      <c r="Y7" s="322"/>
      <c r="Z7" s="319"/>
      <c r="AA7" s="323" t="s">
        <v>366</v>
      </c>
      <c r="AB7" s="319"/>
      <c r="AC7" s="320"/>
      <c r="AD7" s="323" t="s">
        <v>366</v>
      </c>
      <c r="AE7" s="323" t="s">
        <v>366</v>
      </c>
      <c r="AF7" s="323" t="s">
        <v>366</v>
      </c>
      <c r="AG7" s="319">
        <v>33</v>
      </c>
      <c r="AH7" s="319">
        <v>34</v>
      </c>
      <c r="AI7" s="319">
        <v>34</v>
      </c>
      <c r="AJ7" s="319">
        <v>29</v>
      </c>
      <c r="AK7" s="319">
        <v>28</v>
      </c>
      <c r="AL7" s="319"/>
      <c r="AM7" s="319">
        <v>29</v>
      </c>
      <c r="AN7" s="34">
        <f t="shared" si="1"/>
        <v>18</v>
      </c>
      <c r="AO7" s="35">
        <f t="shared" si="2"/>
        <v>0</v>
      </c>
      <c r="AP7" s="35">
        <f t="shared" si="3"/>
        <v>18</v>
      </c>
      <c r="AQ7" s="35">
        <f t="shared" si="4"/>
        <v>34</v>
      </c>
      <c r="AR7" s="10"/>
      <c r="AS7" s="30" t="str">
        <f t="shared" si="5"/>
        <v xml:space="preserve"> </v>
      </c>
      <c r="AT7" s="10"/>
    </row>
    <row r="8" spans="1:46" s="19" customFormat="1" ht="16" customHeight="1">
      <c r="A8" s="210"/>
      <c r="B8" s="77" t="s">
        <v>32</v>
      </c>
      <c r="C8" s="318">
        <f t="shared" si="0"/>
        <v>31.611111111111111</v>
      </c>
      <c r="D8" s="319">
        <v>34</v>
      </c>
      <c r="E8" s="319">
        <v>26</v>
      </c>
      <c r="F8" s="319">
        <v>32</v>
      </c>
      <c r="G8" s="319">
        <v>29</v>
      </c>
      <c r="H8" s="323" t="s">
        <v>342</v>
      </c>
      <c r="I8" s="319">
        <v>33</v>
      </c>
      <c r="J8" s="323" t="s">
        <v>342</v>
      </c>
      <c r="K8" s="323" t="s">
        <v>342</v>
      </c>
      <c r="L8" s="319"/>
      <c r="M8" s="319">
        <v>34</v>
      </c>
      <c r="N8" s="323" t="s">
        <v>367</v>
      </c>
      <c r="O8" s="323" t="s">
        <v>365</v>
      </c>
      <c r="P8" s="321">
        <v>28</v>
      </c>
      <c r="Q8" s="319">
        <v>33</v>
      </c>
      <c r="R8" s="322"/>
      <c r="S8" s="319">
        <v>34</v>
      </c>
      <c r="T8" s="319"/>
      <c r="U8" s="323" t="s">
        <v>365</v>
      </c>
      <c r="V8" s="319">
        <v>30</v>
      </c>
      <c r="W8" s="323" t="s">
        <v>340</v>
      </c>
      <c r="X8" s="319"/>
      <c r="Y8" s="322"/>
      <c r="Z8" s="323" t="s">
        <v>340</v>
      </c>
      <c r="AA8" s="323" t="s">
        <v>365</v>
      </c>
      <c r="AB8" s="319">
        <v>33</v>
      </c>
      <c r="AC8" s="320">
        <v>31</v>
      </c>
      <c r="AD8" s="320">
        <v>35</v>
      </c>
      <c r="AE8" s="323" t="s">
        <v>365</v>
      </c>
      <c r="AF8" s="320"/>
      <c r="AG8" s="319">
        <v>35</v>
      </c>
      <c r="AH8" s="323" t="s">
        <v>365</v>
      </c>
      <c r="AI8" s="319">
        <v>29</v>
      </c>
      <c r="AJ8" s="319"/>
      <c r="AK8" s="319">
        <v>30</v>
      </c>
      <c r="AL8" s="319">
        <v>31</v>
      </c>
      <c r="AM8" s="319">
        <v>32</v>
      </c>
      <c r="AN8" s="34">
        <f t="shared" si="1"/>
        <v>18</v>
      </c>
      <c r="AO8" s="35">
        <f t="shared" si="2"/>
        <v>0</v>
      </c>
      <c r="AP8" s="35">
        <f t="shared" si="3"/>
        <v>18</v>
      </c>
      <c r="AQ8" s="35">
        <f t="shared" si="4"/>
        <v>35</v>
      </c>
      <c r="AR8" s="10"/>
      <c r="AS8" s="30" t="str">
        <f t="shared" si="5"/>
        <v xml:space="preserve"> </v>
      </c>
      <c r="AT8" s="10"/>
    </row>
    <row r="9" spans="1:46" ht="16" customHeight="1">
      <c r="B9" s="77" t="s">
        <v>36</v>
      </c>
      <c r="C9" s="318">
        <f t="shared" si="0"/>
        <v>32.222222222222221</v>
      </c>
      <c r="D9" s="323" t="s">
        <v>340</v>
      </c>
      <c r="E9" s="323" t="s">
        <v>365</v>
      </c>
      <c r="F9" s="323" t="s">
        <v>367</v>
      </c>
      <c r="G9" s="319">
        <v>35</v>
      </c>
      <c r="H9" s="319">
        <v>30</v>
      </c>
      <c r="I9" s="319">
        <v>30</v>
      </c>
      <c r="J9" s="319">
        <v>33</v>
      </c>
      <c r="K9" s="319">
        <v>35</v>
      </c>
      <c r="L9" s="319">
        <v>33</v>
      </c>
      <c r="M9" s="319">
        <v>34</v>
      </c>
      <c r="N9" s="320">
        <v>34</v>
      </c>
      <c r="O9" s="323" t="s">
        <v>365</v>
      </c>
      <c r="P9" s="321">
        <v>30</v>
      </c>
      <c r="Q9" s="323" t="s">
        <v>366</v>
      </c>
      <c r="R9" s="322"/>
      <c r="S9" s="323" t="s">
        <v>365</v>
      </c>
      <c r="T9" s="319"/>
      <c r="U9" s="323" t="s">
        <v>340</v>
      </c>
      <c r="V9" s="319">
        <v>28</v>
      </c>
      <c r="W9" s="323" t="s">
        <v>339</v>
      </c>
      <c r="X9" s="323" t="s">
        <v>366</v>
      </c>
      <c r="Y9" s="322"/>
      <c r="Z9" s="323" t="s">
        <v>342</v>
      </c>
      <c r="AA9" s="323" t="s">
        <v>340</v>
      </c>
      <c r="AB9" s="319">
        <v>33</v>
      </c>
      <c r="AC9" s="320">
        <v>34</v>
      </c>
      <c r="AD9" s="323" t="s">
        <v>366</v>
      </c>
      <c r="AE9" s="319">
        <v>31</v>
      </c>
      <c r="AF9" s="323" t="s">
        <v>340</v>
      </c>
      <c r="AG9" s="319">
        <v>34</v>
      </c>
      <c r="AH9" s="323" t="s">
        <v>340</v>
      </c>
      <c r="AI9" s="323" t="s">
        <v>366</v>
      </c>
      <c r="AJ9" s="319">
        <v>31</v>
      </c>
      <c r="AK9" s="319">
        <v>33</v>
      </c>
      <c r="AL9" s="319">
        <v>31</v>
      </c>
      <c r="AM9" s="319">
        <v>31</v>
      </c>
      <c r="AN9" s="34">
        <f t="shared" si="1"/>
        <v>18</v>
      </c>
      <c r="AO9" s="35">
        <f t="shared" si="2"/>
        <v>0</v>
      </c>
      <c r="AP9" s="35">
        <f t="shared" si="3"/>
        <v>18</v>
      </c>
      <c r="AQ9" s="35">
        <f t="shared" si="4"/>
        <v>35</v>
      </c>
      <c r="AS9" s="30" t="str">
        <f t="shared" si="5"/>
        <v xml:space="preserve"> </v>
      </c>
    </row>
    <row r="10" spans="1:46" ht="16" customHeight="1">
      <c r="B10" s="77" t="s">
        <v>9</v>
      </c>
      <c r="C10" s="318">
        <f t="shared" si="0"/>
        <v>32.277777777777779</v>
      </c>
      <c r="D10" s="319">
        <v>32</v>
      </c>
      <c r="E10" s="319">
        <v>30</v>
      </c>
      <c r="F10" s="323" t="s">
        <v>367</v>
      </c>
      <c r="G10" s="319">
        <v>32</v>
      </c>
      <c r="H10" s="319">
        <v>33</v>
      </c>
      <c r="I10" s="319"/>
      <c r="J10" s="323" t="s">
        <v>381</v>
      </c>
      <c r="K10" s="319">
        <v>35</v>
      </c>
      <c r="L10" s="319"/>
      <c r="M10" s="323" t="s">
        <v>367</v>
      </c>
      <c r="N10" s="323" t="s">
        <v>339</v>
      </c>
      <c r="O10" s="319">
        <v>37</v>
      </c>
      <c r="P10" s="321"/>
      <c r="Q10" s="319">
        <v>34</v>
      </c>
      <c r="R10" s="322"/>
      <c r="S10" s="319">
        <v>35</v>
      </c>
      <c r="T10" s="319">
        <v>32</v>
      </c>
      <c r="U10" s="320"/>
      <c r="V10" s="319">
        <v>30</v>
      </c>
      <c r="W10" s="319">
        <v>35</v>
      </c>
      <c r="X10" s="319">
        <v>35</v>
      </c>
      <c r="Y10" s="322"/>
      <c r="Z10" s="319">
        <v>27</v>
      </c>
      <c r="AA10" s="319"/>
      <c r="AB10" s="319"/>
      <c r="AC10" s="320">
        <v>30</v>
      </c>
      <c r="AD10" s="320"/>
      <c r="AE10" s="319">
        <v>31</v>
      </c>
      <c r="AF10" s="320">
        <v>31</v>
      </c>
      <c r="AG10" s="323" t="s">
        <v>339</v>
      </c>
      <c r="AH10" s="319">
        <v>31</v>
      </c>
      <c r="AI10" s="323" t="s">
        <v>369</v>
      </c>
      <c r="AJ10" s="319"/>
      <c r="AK10" s="319">
        <v>31</v>
      </c>
      <c r="AL10" s="323" t="s">
        <v>339</v>
      </c>
      <c r="AM10" s="319"/>
      <c r="AN10" s="34">
        <f t="shared" si="1"/>
        <v>18</v>
      </c>
      <c r="AO10" s="35">
        <f t="shared" si="2"/>
        <v>0</v>
      </c>
      <c r="AP10" s="35">
        <f t="shared" si="3"/>
        <v>18</v>
      </c>
      <c r="AQ10" s="35">
        <f t="shared" si="4"/>
        <v>37</v>
      </c>
      <c r="AS10" s="30" t="str">
        <f t="shared" si="5"/>
        <v xml:space="preserve"> </v>
      </c>
    </row>
    <row r="11" spans="1:46" ht="16" customHeight="1">
      <c r="B11" s="77" t="s">
        <v>24</v>
      </c>
      <c r="C11" s="318">
        <f t="shared" si="0"/>
        <v>32.444444444444443</v>
      </c>
      <c r="D11" s="319">
        <v>34</v>
      </c>
      <c r="E11" s="323" t="s">
        <v>365</v>
      </c>
      <c r="F11" s="323" t="s">
        <v>340</v>
      </c>
      <c r="G11" s="319">
        <v>35</v>
      </c>
      <c r="H11" s="319">
        <v>33</v>
      </c>
      <c r="I11" s="323" t="s">
        <v>339</v>
      </c>
      <c r="J11" s="319"/>
      <c r="K11" s="319"/>
      <c r="L11" s="319"/>
      <c r="M11" s="319">
        <v>32</v>
      </c>
      <c r="N11" s="323" t="s">
        <v>369</v>
      </c>
      <c r="O11" s="319">
        <v>33</v>
      </c>
      <c r="P11" s="321">
        <v>34</v>
      </c>
      <c r="Q11" s="319"/>
      <c r="R11" s="322"/>
      <c r="S11" s="319">
        <v>32</v>
      </c>
      <c r="T11" s="323" t="s">
        <v>342</v>
      </c>
      <c r="U11" s="320">
        <v>34</v>
      </c>
      <c r="V11" s="319"/>
      <c r="W11" s="319"/>
      <c r="X11" s="319"/>
      <c r="Y11" s="322"/>
      <c r="Z11" s="319">
        <v>29</v>
      </c>
      <c r="AA11" s="319"/>
      <c r="AB11" s="323" t="s">
        <v>367</v>
      </c>
      <c r="AC11" s="320">
        <v>33</v>
      </c>
      <c r="AD11" s="320">
        <v>33</v>
      </c>
      <c r="AE11" s="319">
        <v>27</v>
      </c>
      <c r="AF11" s="323" t="s">
        <v>342</v>
      </c>
      <c r="AG11" s="319">
        <v>35</v>
      </c>
      <c r="AH11" s="319">
        <v>33</v>
      </c>
      <c r="AI11" s="319">
        <v>32</v>
      </c>
      <c r="AJ11" s="319">
        <v>31</v>
      </c>
      <c r="AK11" s="319">
        <v>32</v>
      </c>
      <c r="AL11" s="319">
        <v>32</v>
      </c>
      <c r="AM11" s="319"/>
      <c r="AN11" s="34">
        <f t="shared" si="1"/>
        <v>18</v>
      </c>
      <c r="AO11" s="35">
        <f t="shared" si="2"/>
        <v>0</v>
      </c>
      <c r="AP11" s="35">
        <f t="shared" si="3"/>
        <v>18</v>
      </c>
      <c r="AQ11" s="35">
        <f t="shared" si="4"/>
        <v>35</v>
      </c>
      <c r="AS11" s="30" t="str">
        <f t="shared" si="5"/>
        <v xml:space="preserve"> </v>
      </c>
    </row>
    <row r="12" spans="1:46" ht="16" customHeight="1">
      <c r="B12" s="77" t="s">
        <v>28</v>
      </c>
      <c r="C12" s="318">
        <f t="shared" si="0"/>
        <v>32.444444444444443</v>
      </c>
      <c r="D12" s="319">
        <v>32</v>
      </c>
      <c r="E12" s="319">
        <v>28</v>
      </c>
      <c r="F12" s="319">
        <v>32</v>
      </c>
      <c r="G12" s="319">
        <v>34</v>
      </c>
      <c r="H12" s="323" t="s">
        <v>365</v>
      </c>
      <c r="I12" s="319">
        <v>33</v>
      </c>
      <c r="J12" s="323" t="s">
        <v>365</v>
      </c>
      <c r="K12" s="319">
        <v>32</v>
      </c>
      <c r="L12" s="319">
        <v>35</v>
      </c>
      <c r="M12" s="319"/>
      <c r="N12" s="320">
        <v>33</v>
      </c>
      <c r="O12" s="319"/>
      <c r="P12" s="321"/>
      <c r="Q12" s="319">
        <v>34</v>
      </c>
      <c r="R12" s="322"/>
      <c r="S12" s="319"/>
      <c r="T12" s="319">
        <v>31</v>
      </c>
      <c r="U12" s="320"/>
      <c r="V12" s="319">
        <v>34</v>
      </c>
      <c r="W12" s="319"/>
      <c r="X12" s="319"/>
      <c r="Y12" s="322"/>
      <c r="Z12" s="319">
        <v>34</v>
      </c>
      <c r="AA12" s="319"/>
      <c r="AB12" s="319"/>
      <c r="AC12" s="320">
        <v>33</v>
      </c>
      <c r="AD12" s="323" t="s">
        <v>369</v>
      </c>
      <c r="AE12" s="319">
        <v>33</v>
      </c>
      <c r="AF12" s="319">
        <v>32</v>
      </c>
      <c r="AG12" s="323" t="s">
        <v>342</v>
      </c>
      <c r="AH12" s="319">
        <v>31</v>
      </c>
      <c r="AI12" s="319">
        <v>30</v>
      </c>
      <c r="AJ12" s="319"/>
      <c r="AK12" s="323" t="s">
        <v>342</v>
      </c>
      <c r="AL12" s="319">
        <v>33</v>
      </c>
      <c r="AM12" s="323" t="s">
        <v>366</v>
      </c>
      <c r="AN12" s="34">
        <f t="shared" si="1"/>
        <v>18</v>
      </c>
      <c r="AO12" s="35">
        <f t="shared" si="2"/>
        <v>0</v>
      </c>
      <c r="AP12" s="35">
        <f t="shared" si="3"/>
        <v>18</v>
      </c>
      <c r="AQ12" s="35">
        <f t="shared" si="4"/>
        <v>35</v>
      </c>
      <c r="AS12" s="30" t="str">
        <f t="shared" si="5"/>
        <v xml:space="preserve"> </v>
      </c>
    </row>
    <row r="13" spans="1:46" ht="16" customHeight="1">
      <c r="B13" s="77" t="s">
        <v>139</v>
      </c>
      <c r="C13" s="318">
        <f t="shared" si="0"/>
        <v>33.055555555555557</v>
      </c>
      <c r="D13" s="319">
        <v>36</v>
      </c>
      <c r="E13" s="319">
        <v>28</v>
      </c>
      <c r="F13" s="323" t="s">
        <v>376</v>
      </c>
      <c r="G13" s="319">
        <v>34</v>
      </c>
      <c r="H13" s="323" t="s">
        <v>367</v>
      </c>
      <c r="I13" s="319">
        <v>32</v>
      </c>
      <c r="J13" s="319">
        <v>28</v>
      </c>
      <c r="K13" s="323" t="s">
        <v>376</v>
      </c>
      <c r="L13" s="323" t="s">
        <v>373</v>
      </c>
      <c r="M13" s="319">
        <v>38</v>
      </c>
      <c r="N13" s="323" t="s">
        <v>369</v>
      </c>
      <c r="O13" s="319">
        <v>37</v>
      </c>
      <c r="P13" s="321"/>
      <c r="Q13" s="319">
        <v>33</v>
      </c>
      <c r="R13" s="322"/>
      <c r="S13" s="319"/>
      <c r="T13" s="319"/>
      <c r="U13" s="320"/>
      <c r="V13" s="319">
        <v>34</v>
      </c>
      <c r="W13" s="319"/>
      <c r="X13" s="319">
        <v>35</v>
      </c>
      <c r="Y13" s="322"/>
      <c r="Z13" s="319">
        <v>30</v>
      </c>
      <c r="AA13" s="323" t="s">
        <v>369</v>
      </c>
      <c r="AB13" s="323" t="s">
        <v>339</v>
      </c>
      <c r="AC13" s="320">
        <v>33</v>
      </c>
      <c r="AD13" s="320"/>
      <c r="AE13" s="319">
        <v>30</v>
      </c>
      <c r="AF13" s="320">
        <v>36</v>
      </c>
      <c r="AG13" s="323" t="s">
        <v>367</v>
      </c>
      <c r="AH13" s="323" t="s">
        <v>367</v>
      </c>
      <c r="AI13" s="319">
        <v>27</v>
      </c>
      <c r="AJ13" s="319">
        <v>38</v>
      </c>
      <c r="AK13" s="319">
        <v>29</v>
      </c>
      <c r="AL13" s="319">
        <v>37</v>
      </c>
      <c r="AM13" s="319"/>
      <c r="AN13" s="34">
        <f t="shared" si="1"/>
        <v>18</v>
      </c>
      <c r="AO13" s="35">
        <f t="shared" si="2"/>
        <v>0</v>
      </c>
      <c r="AP13" s="35">
        <f t="shared" si="3"/>
        <v>18</v>
      </c>
      <c r="AQ13" s="35">
        <f t="shared" si="4"/>
        <v>38</v>
      </c>
      <c r="AS13" s="30" t="str">
        <f t="shared" si="5"/>
        <v xml:space="preserve"> </v>
      </c>
    </row>
    <row r="14" spans="1:46" ht="16" customHeight="1">
      <c r="B14" s="77" t="s">
        <v>41</v>
      </c>
      <c r="C14" s="318">
        <f t="shared" si="0"/>
        <v>33.333333333333336</v>
      </c>
      <c r="D14" s="319"/>
      <c r="E14" s="319"/>
      <c r="F14" s="319"/>
      <c r="G14" s="319"/>
      <c r="H14" s="319">
        <v>36</v>
      </c>
      <c r="I14" s="319">
        <v>27</v>
      </c>
      <c r="J14" s="319">
        <v>32</v>
      </c>
      <c r="K14" s="319">
        <v>31</v>
      </c>
      <c r="L14" s="319"/>
      <c r="M14" s="319">
        <v>33</v>
      </c>
      <c r="N14" s="320">
        <v>33</v>
      </c>
      <c r="O14" s="319">
        <v>41</v>
      </c>
      <c r="P14" s="321"/>
      <c r="Q14" s="319"/>
      <c r="R14" s="322"/>
      <c r="S14" s="319">
        <v>31</v>
      </c>
      <c r="T14" s="319">
        <v>29</v>
      </c>
      <c r="U14" s="320">
        <v>36</v>
      </c>
      <c r="V14" s="319">
        <v>26</v>
      </c>
      <c r="W14" s="319">
        <v>33</v>
      </c>
      <c r="X14" s="319">
        <v>33</v>
      </c>
      <c r="Y14" s="322"/>
      <c r="Z14" s="319"/>
      <c r="AA14" s="319"/>
      <c r="AB14" s="319"/>
      <c r="AC14" s="320"/>
      <c r="AD14" s="320"/>
      <c r="AE14" s="319"/>
      <c r="AF14" s="320">
        <v>35</v>
      </c>
      <c r="AG14" s="319">
        <v>33</v>
      </c>
      <c r="AH14" s="319"/>
      <c r="AI14" s="319"/>
      <c r="AJ14" s="319"/>
      <c r="AK14" s="319"/>
      <c r="AL14" s="319"/>
      <c r="AM14" s="319"/>
      <c r="AN14" s="34">
        <f t="shared" si="1"/>
        <v>15</v>
      </c>
      <c r="AO14" s="35">
        <f t="shared" si="2"/>
        <v>3</v>
      </c>
      <c r="AP14" s="35">
        <f t="shared" si="3"/>
        <v>18</v>
      </c>
      <c r="AQ14" s="35">
        <f t="shared" si="4"/>
        <v>41</v>
      </c>
      <c r="AS14" s="30" t="str">
        <f t="shared" si="5"/>
        <v xml:space="preserve"> </v>
      </c>
    </row>
    <row r="15" spans="1:46" s="19" customFormat="1" ht="16" customHeight="1">
      <c r="A15" s="210"/>
      <c r="B15" s="77" t="s">
        <v>34</v>
      </c>
      <c r="C15" s="318">
        <f t="shared" si="0"/>
        <v>33.722222222222221</v>
      </c>
      <c r="D15" s="319">
        <v>34</v>
      </c>
      <c r="E15" s="323" t="s">
        <v>381</v>
      </c>
      <c r="F15" s="323" t="s">
        <v>376</v>
      </c>
      <c r="G15" s="319"/>
      <c r="H15" s="319">
        <v>36</v>
      </c>
      <c r="I15" s="319">
        <v>35</v>
      </c>
      <c r="J15" s="319">
        <v>32</v>
      </c>
      <c r="K15" s="323" t="s">
        <v>367</v>
      </c>
      <c r="L15" s="323" t="s">
        <v>340</v>
      </c>
      <c r="M15" s="319">
        <v>34</v>
      </c>
      <c r="N15" s="320">
        <v>36</v>
      </c>
      <c r="O15" s="319">
        <v>33</v>
      </c>
      <c r="P15" s="321">
        <v>32</v>
      </c>
      <c r="Q15" s="319">
        <v>32</v>
      </c>
      <c r="R15" s="322"/>
      <c r="S15" s="323" t="s">
        <v>369</v>
      </c>
      <c r="T15" s="319">
        <v>31</v>
      </c>
      <c r="U15" s="320"/>
      <c r="V15" s="319"/>
      <c r="W15" s="319"/>
      <c r="X15" s="323" t="s">
        <v>367</v>
      </c>
      <c r="Y15" s="322"/>
      <c r="Z15" s="319">
        <v>36</v>
      </c>
      <c r="AA15" s="319"/>
      <c r="AB15" s="319">
        <v>36</v>
      </c>
      <c r="AC15" s="323" t="s">
        <v>340</v>
      </c>
      <c r="AD15" s="320">
        <v>34</v>
      </c>
      <c r="AE15" s="319"/>
      <c r="AF15" s="320"/>
      <c r="AG15" s="323" t="s">
        <v>372</v>
      </c>
      <c r="AH15" s="319">
        <v>35</v>
      </c>
      <c r="AI15" s="319">
        <v>34</v>
      </c>
      <c r="AJ15" s="319"/>
      <c r="AK15" s="319">
        <v>31</v>
      </c>
      <c r="AL15" s="319">
        <v>34</v>
      </c>
      <c r="AM15" s="319">
        <v>32</v>
      </c>
      <c r="AN15" s="34">
        <f t="shared" si="1"/>
        <v>18</v>
      </c>
      <c r="AO15" s="35">
        <f t="shared" si="2"/>
        <v>0</v>
      </c>
      <c r="AP15" s="35">
        <f t="shared" si="3"/>
        <v>18</v>
      </c>
      <c r="AQ15" s="35">
        <f t="shared" si="4"/>
        <v>36</v>
      </c>
      <c r="AR15" s="10"/>
      <c r="AS15" s="30" t="str">
        <f t="shared" si="5"/>
        <v xml:space="preserve"> </v>
      </c>
      <c r="AT15" s="10"/>
    </row>
    <row r="16" spans="1:46" ht="16" customHeight="1">
      <c r="B16" s="77" t="s">
        <v>30</v>
      </c>
      <c r="C16" s="318">
        <f t="shared" si="0"/>
        <v>34.555555555555557</v>
      </c>
      <c r="D16" s="319">
        <v>30</v>
      </c>
      <c r="E16" s="319">
        <v>34</v>
      </c>
      <c r="F16" s="319">
        <v>32</v>
      </c>
      <c r="G16" s="319"/>
      <c r="H16" s="323" t="s">
        <v>373</v>
      </c>
      <c r="I16" s="319"/>
      <c r="J16" s="319">
        <v>35</v>
      </c>
      <c r="K16" s="319">
        <v>36</v>
      </c>
      <c r="L16" s="323" t="s">
        <v>339</v>
      </c>
      <c r="M16" s="319">
        <v>35</v>
      </c>
      <c r="N16" s="323" t="s">
        <v>376</v>
      </c>
      <c r="O16" s="319">
        <v>38</v>
      </c>
      <c r="P16" s="321">
        <v>33</v>
      </c>
      <c r="Q16" s="319"/>
      <c r="R16" s="322"/>
      <c r="S16" s="319">
        <v>33</v>
      </c>
      <c r="T16" s="319">
        <v>30</v>
      </c>
      <c r="U16" s="320"/>
      <c r="V16" s="319">
        <v>36</v>
      </c>
      <c r="W16" s="319"/>
      <c r="X16" s="319">
        <v>35</v>
      </c>
      <c r="Y16" s="322"/>
      <c r="Z16" s="319"/>
      <c r="AA16" s="319"/>
      <c r="AB16" s="319">
        <v>38</v>
      </c>
      <c r="AC16" s="323" t="s">
        <v>340</v>
      </c>
      <c r="AD16" s="320">
        <v>35</v>
      </c>
      <c r="AE16" s="319">
        <v>33</v>
      </c>
      <c r="AF16" s="323" t="s">
        <v>367</v>
      </c>
      <c r="AG16" s="319"/>
      <c r="AH16" s="319"/>
      <c r="AI16" s="319"/>
      <c r="AJ16" s="319">
        <v>37</v>
      </c>
      <c r="AK16" s="319">
        <v>34</v>
      </c>
      <c r="AL16" s="319"/>
      <c r="AM16" s="319">
        <v>38</v>
      </c>
      <c r="AN16" s="34">
        <f t="shared" si="1"/>
        <v>18</v>
      </c>
      <c r="AO16" s="35">
        <f t="shared" si="2"/>
        <v>0</v>
      </c>
      <c r="AP16" s="35">
        <f t="shared" si="3"/>
        <v>18</v>
      </c>
      <c r="AQ16" s="35">
        <f t="shared" si="4"/>
        <v>38</v>
      </c>
      <c r="AS16" s="30" t="str">
        <f t="shared" si="5"/>
        <v xml:space="preserve"> </v>
      </c>
    </row>
    <row r="17" spans="2:45" ht="16" customHeight="1">
      <c r="B17" s="77" t="s">
        <v>119</v>
      </c>
      <c r="C17" s="318">
        <f t="shared" si="0"/>
        <v>34.666666666666664</v>
      </c>
      <c r="D17" s="319">
        <v>36</v>
      </c>
      <c r="E17" s="319">
        <v>36</v>
      </c>
      <c r="F17" s="323" t="s">
        <v>389</v>
      </c>
      <c r="G17" s="319">
        <v>37</v>
      </c>
      <c r="H17" s="319"/>
      <c r="I17" s="319"/>
      <c r="J17" s="319"/>
      <c r="K17" s="319">
        <v>34</v>
      </c>
      <c r="L17" s="323" t="s">
        <v>367</v>
      </c>
      <c r="M17" s="319">
        <v>35</v>
      </c>
      <c r="N17" s="320"/>
      <c r="O17" s="319"/>
      <c r="P17" s="321">
        <v>35</v>
      </c>
      <c r="Q17" s="319">
        <v>37</v>
      </c>
      <c r="R17" s="322"/>
      <c r="S17" s="319">
        <v>34</v>
      </c>
      <c r="T17" s="319">
        <v>36</v>
      </c>
      <c r="U17" s="320">
        <v>34</v>
      </c>
      <c r="V17" s="319"/>
      <c r="W17" s="319"/>
      <c r="X17" s="319"/>
      <c r="Y17" s="322"/>
      <c r="Z17" s="319">
        <v>36</v>
      </c>
      <c r="AA17" s="319"/>
      <c r="AB17" s="319"/>
      <c r="AC17" s="320"/>
      <c r="AD17" s="320">
        <v>35</v>
      </c>
      <c r="AE17" s="319">
        <v>34</v>
      </c>
      <c r="AF17" s="320">
        <v>35</v>
      </c>
      <c r="AG17" s="323" t="s">
        <v>342</v>
      </c>
      <c r="AH17" s="323" t="s">
        <v>373</v>
      </c>
      <c r="AI17" s="319">
        <v>27</v>
      </c>
      <c r="AJ17" s="319">
        <v>33</v>
      </c>
      <c r="AK17" s="319">
        <v>34</v>
      </c>
      <c r="AL17" s="323" t="s">
        <v>376</v>
      </c>
      <c r="AM17" s="319">
        <v>36</v>
      </c>
      <c r="AN17" s="34">
        <f t="shared" si="1"/>
        <v>18</v>
      </c>
      <c r="AO17" s="35">
        <f t="shared" si="2"/>
        <v>0</v>
      </c>
      <c r="AP17" s="35">
        <f t="shared" si="3"/>
        <v>18</v>
      </c>
      <c r="AQ17" s="35">
        <f t="shared" si="4"/>
        <v>37</v>
      </c>
      <c r="AS17" s="30" t="str">
        <f t="shared" si="5"/>
        <v xml:space="preserve"> </v>
      </c>
    </row>
    <row r="18" spans="2:45" ht="16" customHeight="1">
      <c r="B18" s="77" t="s">
        <v>43</v>
      </c>
      <c r="C18" s="318">
        <f t="shared" si="0"/>
        <v>34.666666666666664</v>
      </c>
      <c r="D18" s="319"/>
      <c r="E18" s="319"/>
      <c r="F18" s="319"/>
      <c r="G18" s="319"/>
      <c r="H18" s="319"/>
      <c r="I18" s="319">
        <v>32</v>
      </c>
      <c r="J18" s="319">
        <v>34</v>
      </c>
      <c r="K18" s="319">
        <v>34</v>
      </c>
      <c r="L18" s="319"/>
      <c r="M18" s="319"/>
      <c r="N18" s="320">
        <v>30</v>
      </c>
      <c r="O18" s="319">
        <v>38</v>
      </c>
      <c r="P18" s="319"/>
      <c r="Q18" s="319"/>
      <c r="R18" s="322"/>
      <c r="S18" s="319"/>
      <c r="T18" s="319">
        <v>31</v>
      </c>
      <c r="U18" s="320"/>
      <c r="V18" s="319">
        <v>32</v>
      </c>
      <c r="W18" s="319">
        <v>34</v>
      </c>
      <c r="X18" s="319"/>
      <c r="Y18" s="322"/>
      <c r="Z18" s="319">
        <v>37</v>
      </c>
      <c r="AA18" s="319"/>
      <c r="AB18" s="319"/>
      <c r="AC18" s="320">
        <v>33</v>
      </c>
      <c r="AD18" s="320"/>
      <c r="AE18" s="319"/>
      <c r="AF18" s="320">
        <v>35</v>
      </c>
      <c r="AG18" s="319">
        <v>34</v>
      </c>
      <c r="AH18" s="319">
        <v>38</v>
      </c>
      <c r="AI18" s="319">
        <v>34</v>
      </c>
      <c r="AJ18" s="319"/>
      <c r="AK18" s="319"/>
      <c r="AL18" s="319"/>
      <c r="AM18" s="319"/>
      <c r="AN18" s="34">
        <f t="shared" si="1"/>
        <v>14</v>
      </c>
      <c r="AO18" s="35">
        <f t="shared" si="2"/>
        <v>4</v>
      </c>
      <c r="AP18" s="35">
        <f t="shared" si="3"/>
        <v>18</v>
      </c>
      <c r="AQ18" s="35">
        <f t="shared" si="4"/>
        <v>38</v>
      </c>
      <c r="AS18" s="30" t="str">
        <f t="shared" si="5"/>
        <v xml:space="preserve"> </v>
      </c>
    </row>
    <row r="19" spans="2:45" ht="16" customHeight="1">
      <c r="B19" s="77" t="s">
        <v>39</v>
      </c>
      <c r="C19" s="318">
        <f t="shared" si="0"/>
        <v>34.833333333333336</v>
      </c>
      <c r="D19" s="319">
        <v>36</v>
      </c>
      <c r="E19" s="319">
        <v>36</v>
      </c>
      <c r="F19" s="319">
        <v>36</v>
      </c>
      <c r="G19" s="319">
        <v>33</v>
      </c>
      <c r="H19" s="319">
        <v>33</v>
      </c>
      <c r="I19" s="319"/>
      <c r="J19" s="319">
        <v>37</v>
      </c>
      <c r="K19" s="319">
        <v>37</v>
      </c>
      <c r="L19" s="319"/>
      <c r="M19" s="319">
        <v>33</v>
      </c>
      <c r="N19" s="323" t="s">
        <v>367</v>
      </c>
      <c r="O19" s="323" t="s">
        <v>340</v>
      </c>
      <c r="P19" s="321">
        <v>35</v>
      </c>
      <c r="Q19" s="323" t="s">
        <v>340</v>
      </c>
      <c r="R19" s="322"/>
      <c r="S19" s="319">
        <v>35</v>
      </c>
      <c r="T19" s="319">
        <v>35</v>
      </c>
      <c r="U19" s="323" t="s">
        <v>339</v>
      </c>
      <c r="V19" s="319">
        <v>36</v>
      </c>
      <c r="W19" s="323" t="s">
        <v>340</v>
      </c>
      <c r="X19" s="319">
        <v>35</v>
      </c>
      <c r="Y19" s="322"/>
      <c r="Z19" s="319"/>
      <c r="AA19" s="319"/>
      <c r="AB19" s="319"/>
      <c r="AC19" s="320"/>
      <c r="AD19" s="320"/>
      <c r="AE19" s="319">
        <v>34</v>
      </c>
      <c r="AF19" s="323" t="s">
        <v>339</v>
      </c>
      <c r="AG19" s="323" t="s">
        <v>342</v>
      </c>
      <c r="AH19" s="323" t="s">
        <v>339</v>
      </c>
      <c r="AI19" s="323" t="s">
        <v>339</v>
      </c>
      <c r="AJ19" s="319">
        <v>36</v>
      </c>
      <c r="AK19" s="319">
        <v>31</v>
      </c>
      <c r="AL19" s="319">
        <v>36</v>
      </c>
      <c r="AM19" s="319">
        <v>33</v>
      </c>
      <c r="AN19" s="34">
        <f t="shared" si="1"/>
        <v>18</v>
      </c>
      <c r="AO19" s="35">
        <f t="shared" si="2"/>
        <v>0</v>
      </c>
      <c r="AP19" s="35">
        <f t="shared" si="3"/>
        <v>18</v>
      </c>
      <c r="AQ19" s="35">
        <f t="shared" si="4"/>
        <v>37</v>
      </c>
      <c r="AS19" s="30" t="str">
        <f t="shared" si="5"/>
        <v xml:space="preserve"> </v>
      </c>
    </row>
    <row r="20" spans="2:45" ht="16" customHeight="1">
      <c r="B20" s="77" t="s">
        <v>207</v>
      </c>
      <c r="C20" s="318">
        <f t="shared" si="0"/>
        <v>35.111111111111114</v>
      </c>
      <c r="D20" s="319">
        <v>38</v>
      </c>
      <c r="E20" s="319">
        <v>32</v>
      </c>
      <c r="F20" s="323" t="s">
        <v>340</v>
      </c>
      <c r="G20" s="319">
        <v>36</v>
      </c>
      <c r="H20" s="323" t="s">
        <v>376</v>
      </c>
      <c r="I20" s="319">
        <v>35</v>
      </c>
      <c r="J20" s="319">
        <v>34</v>
      </c>
      <c r="K20" s="319">
        <v>32</v>
      </c>
      <c r="L20" s="319">
        <v>37</v>
      </c>
      <c r="M20" s="323" t="s">
        <v>339</v>
      </c>
      <c r="N20" s="323" t="s">
        <v>369</v>
      </c>
      <c r="O20" s="323" t="s">
        <v>367</v>
      </c>
      <c r="P20" s="321">
        <v>38</v>
      </c>
      <c r="Q20" s="319">
        <v>37</v>
      </c>
      <c r="R20" s="322"/>
      <c r="S20" s="323" t="s">
        <v>340</v>
      </c>
      <c r="T20" s="319"/>
      <c r="U20" s="320">
        <v>34</v>
      </c>
      <c r="V20" s="319"/>
      <c r="W20" s="323" t="s">
        <v>367</v>
      </c>
      <c r="X20" s="319">
        <v>36</v>
      </c>
      <c r="Y20" s="322"/>
      <c r="Z20" s="319"/>
      <c r="AA20" s="323" t="s">
        <v>369</v>
      </c>
      <c r="AB20" s="319">
        <v>37</v>
      </c>
      <c r="AC20" s="320"/>
      <c r="AD20" s="320">
        <v>34</v>
      </c>
      <c r="AE20" s="319">
        <v>33</v>
      </c>
      <c r="AF20" s="320"/>
      <c r="AG20" s="319">
        <v>36</v>
      </c>
      <c r="AH20" s="319">
        <v>32</v>
      </c>
      <c r="AI20" s="323" t="s">
        <v>339</v>
      </c>
      <c r="AJ20" s="319">
        <v>35</v>
      </c>
      <c r="AK20" s="319"/>
      <c r="AL20" s="319"/>
      <c r="AM20" s="319">
        <v>36</v>
      </c>
      <c r="AN20" s="34">
        <f t="shared" si="1"/>
        <v>18</v>
      </c>
      <c r="AO20" s="35">
        <f t="shared" si="2"/>
        <v>0</v>
      </c>
      <c r="AP20" s="35">
        <f t="shared" si="3"/>
        <v>18</v>
      </c>
      <c r="AQ20" s="35">
        <f t="shared" si="4"/>
        <v>38</v>
      </c>
      <c r="AS20" s="30" t="str">
        <f t="shared" si="5"/>
        <v xml:space="preserve"> </v>
      </c>
    </row>
    <row r="21" spans="2:45" ht="16" customHeight="1">
      <c r="B21" s="77" t="s">
        <v>14</v>
      </c>
      <c r="C21" s="318">
        <f t="shared" si="0"/>
        <v>35.222222222222221</v>
      </c>
      <c r="D21" s="319">
        <v>30</v>
      </c>
      <c r="E21" s="319">
        <v>38</v>
      </c>
      <c r="F21" s="319">
        <v>38</v>
      </c>
      <c r="G21" s="319">
        <v>33</v>
      </c>
      <c r="H21" s="319">
        <v>37</v>
      </c>
      <c r="I21" s="319">
        <v>38</v>
      </c>
      <c r="J21" s="319">
        <v>35</v>
      </c>
      <c r="K21" s="319"/>
      <c r="L21" s="319"/>
      <c r="M21" s="319">
        <v>37</v>
      </c>
      <c r="N21" s="320"/>
      <c r="O21" s="319">
        <v>33</v>
      </c>
      <c r="P21" s="321"/>
      <c r="Q21" s="319"/>
      <c r="R21" s="322"/>
      <c r="S21" s="319"/>
      <c r="T21" s="319"/>
      <c r="U21" s="320">
        <v>37</v>
      </c>
      <c r="V21" s="319">
        <v>32</v>
      </c>
      <c r="W21" s="319"/>
      <c r="X21" s="319"/>
      <c r="Y21" s="322"/>
      <c r="Z21" s="319"/>
      <c r="AA21" s="319">
        <v>38</v>
      </c>
      <c r="AB21" s="319">
        <v>33</v>
      </c>
      <c r="AC21" s="320">
        <v>33</v>
      </c>
      <c r="AD21" s="323" t="s">
        <v>339</v>
      </c>
      <c r="AE21" s="319">
        <v>32</v>
      </c>
      <c r="AF21" s="323" t="s">
        <v>340</v>
      </c>
      <c r="AG21" s="319">
        <v>37</v>
      </c>
      <c r="AH21" s="323" t="s">
        <v>367</v>
      </c>
      <c r="AI21" s="323" t="s">
        <v>340</v>
      </c>
      <c r="AJ21" s="319"/>
      <c r="AK21" s="319"/>
      <c r="AL21" s="319">
        <v>36</v>
      </c>
      <c r="AM21" s="319">
        <v>37</v>
      </c>
      <c r="AN21" s="34">
        <f t="shared" si="1"/>
        <v>18</v>
      </c>
      <c r="AO21" s="35">
        <f t="shared" si="2"/>
        <v>0</v>
      </c>
      <c r="AP21" s="35">
        <f t="shared" si="3"/>
        <v>18</v>
      </c>
      <c r="AQ21" s="35">
        <f t="shared" si="4"/>
        <v>38</v>
      </c>
      <c r="AS21" s="30" t="str">
        <f t="shared" si="5"/>
        <v xml:space="preserve"> </v>
      </c>
    </row>
    <row r="22" spans="2:45" ht="16" customHeight="1">
      <c r="B22" s="77" t="s">
        <v>143</v>
      </c>
      <c r="C22" s="318">
        <f t="shared" si="0"/>
        <v>35.388888888888886</v>
      </c>
      <c r="D22" s="319">
        <v>30</v>
      </c>
      <c r="E22" s="319">
        <v>30</v>
      </c>
      <c r="F22" s="319">
        <v>38</v>
      </c>
      <c r="G22" s="319"/>
      <c r="H22" s="319">
        <v>40</v>
      </c>
      <c r="I22" s="319"/>
      <c r="J22" s="319"/>
      <c r="K22" s="319"/>
      <c r="L22" s="319"/>
      <c r="M22" s="319"/>
      <c r="N22" s="320"/>
      <c r="O22" s="319"/>
      <c r="P22" s="321">
        <v>42</v>
      </c>
      <c r="Q22" s="319">
        <v>37</v>
      </c>
      <c r="R22" s="322"/>
      <c r="S22" s="319"/>
      <c r="T22" s="319">
        <v>28</v>
      </c>
      <c r="U22" s="319">
        <v>33</v>
      </c>
      <c r="V22" s="319">
        <v>31</v>
      </c>
      <c r="W22" s="319">
        <v>37</v>
      </c>
      <c r="X22" s="319">
        <v>38</v>
      </c>
      <c r="Y22" s="322"/>
      <c r="Z22" s="319"/>
      <c r="AA22" s="319"/>
      <c r="AB22" s="319">
        <v>38</v>
      </c>
      <c r="AC22" s="320"/>
      <c r="AD22" s="320"/>
      <c r="AE22" s="319">
        <v>33</v>
      </c>
      <c r="AF22" s="320">
        <v>33</v>
      </c>
      <c r="AG22" s="319">
        <v>34</v>
      </c>
      <c r="AH22" s="319">
        <v>39</v>
      </c>
      <c r="AI22" s="319">
        <v>39</v>
      </c>
      <c r="AJ22" s="319"/>
      <c r="AK22" s="319"/>
      <c r="AL22" s="319"/>
      <c r="AM22" s="319"/>
      <c r="AN22" s="34">
        <f t="shared" si="1"/>
        <v>17</v>
      </c>
      <c r="AO22" s="35">
        <f t="shared" si="2"/>
        <v>1</v>
      </c>
      <c r="AP22" s="35">
        <f t="shared" si="3"/>
        <v>18</v>
      </c>
      <c r="AQ22" s="35">
        <f t="shared" si="4"/>
        <v>42</v>
      </c>
      <c r="AS22" s="30" t="str">
        <f t="shared" si="5"/>
        <v xml:space="preserve"> </v>
      </c>
    </row>
    <row r="23" spans="2:45" ht="16" customHeight="1">
      <c r="B23" s="77" t="s">
        <v>154</v>
      </c>
      <c r="C23" s="318">
        <f t="shared" si="0"/>
        <v>35.722222222222221</v>
      </c>
      <c r="D23" s="323" t="s">
        <v>381</v>
      </c>
      <c r="E23" s="323" t="s">
        <v>367</v>
      </c>
      <c r="F23" s="323" t="s">
        <v>367</v>
      </c>
      <c r="G23" s="319">
        <v>38</v>
      </c>
      <c r="H23" s="323" t="s">
        <v>367</v>
      </c>
      <c r="I23" s="319">
        <v>37</v>
      </c>
      <c r="J23" s="319">
        <v>37</v>
      </c>
      <c r="K23" s="323" t="s">
        <v>369</v>
      </c>
      <c r="L23" s="319"/>
      <c r="M23" s="319"/>
      <c r="N23" s="320">
        <v>34</v>
      </c>
      <c r="O23" s="319">
        <v>36</v>
      </c>
      <c r="P23" s="321">
        <v>33</v>
      </c>
      <c r="Q23" s="319">
        <v>39</v>
      </c>
      <c r="R23" s="322"/>
      <c r="S23" s="323" t="s">
        <v>339</v>
      </c>
      <c r="T23" s="319"/>
      <c r="U23" s="320"/>
      <c r="V23" s="319"/>
      <c r="W23" s="319">
        <v>36</v>
      </c>
      <c r="X23" s="319">
        <v>35</v>
      </c>
      <c r="Y23" s="322"/>
      <c r="Z23" s="319">
        <v>31</v>
      </c>
      <c r="AA23" s="319"/>
      <c r="AB23" s="319">
        <v>38</v>
      </c>
      <c r="AC23" s="320">
        <v>38</v>
      </c>
      <c r="AD23" s="320">
        <v>34</v>
      </c>
      <c r="AE23" s="319">
        <v>36</v>
      </c>
      <c r="AF23" s="323" t="s">
        <v>376</v>
      </c>
      <c r="AG23" s="319">
        <v>38</v>
      </c>
      <c r="AH23" s="319"/>
      <c r="AI23" s="323" t="s">
        <v>339</v>
      </c>
      <c r="AJ23" s="319">
        <v>33</v>
      </c>
      <c r="AK23" s="319"/>
      <c r="AL23" s="319">
        <v>35</v>
      </c>
      <c r="AM23" s="319">
        <v>35</v>
      </c>
      <c r="AN23" s="34">
        <f t="shared" si="1"/>
        <v>18</v>
      </c>
      <c r="AO23" s="35">
        <f t="shared" si="2"/>
        <v>0</v>
      </c>
      <c r="AP23" s="35">
        <f t="shared" si="3"/>
        <v>18</v>
      </c>
      <c r="AQ23" s="35">
        <f t="shared" si="4"/>
        <v>39</v>
      </c>
      <c r="AS23" s="30" t="str">
        <f t="shared" si="5"/>
        <v xml:space="preserve"> </v>
      </c>
    </row>
    <row r="24" spans="2:45" ht="16" customHeight="1">
      <c r="B24" s="77" t="s">
        <v>7</v>
      </c>
      <c r="C24" s="318">
        <f t="shared" si="0"/>
        <v>36.888888888888886</v>
      </c>
      <c r="D24" s="319"/>
      <c r="E24" s="319"/>
      <c r="F24" s="319"/>
      <c r="G24" s="319"/>
      <c r="H24" s="319"/>
      <c r="I24" s="319"/>
      <c r="J24" s="319"/>
      <c r="K24" s="319">
        <v>40</v>
      </c>
      <c r="L24" s="319"/>
      <c r="M24" s="319"/>
      <c r="N24" s="319">
        <v>39</v>
      </c>
      <c r="O24" s="319"/>
      <c r="P24" s="321">
        <v>30</v>
      </c>
      <c r="Q24" s="319"/>
      <c r="R24" s="322"/>
      <c r="S24" s="319"/>
      <c r="T24" s="319"/>
      <c r="U24" s="320"/>
      <c r="V24" s="319">
        <v>32</v>
      </c>
      <c r="W24" s="319"/>
      <c r="X24" s="319"/>
      <c r="Y24" s="322"/>
      <c r="Z24" s="319"/>
      <c r="AA24" s="319">
        <v>38</v>
      </c>
      <c r="AB24" s="319"/>
      <c r="AC24" s="320"/>
      <c r="AD24" s="319"/>
      <c r="AE24" s="319"/>
      <c r="AF24" s="320"/>
      <c r="AG24" s="319"/>
      <c r="AH24" s="319"/>
      <c r="AI24" s="319">
        <v>38</v>
      </c>
      <c r="AJ24" s="319">
        <v>36</v>
      </c>
      <c r="AK24" s="319"/>
      <c r="AL24" s="319">
        <v>39</v>
      </c>
      <c r="AM24" s="319">
        <v>39</v>
      </c>
      <c r="AN24" s="34">
        <f t="shared" si="1"/>
        <v>9</v>
      </c>
      <c r="AO24" s="35">
        <f t="shared" si="2"/>
        <v>9</v>
      </c>
      <c r="AP24" s="35">
        <f t="shared" si="3"/>
        <v>18</v>
      </c>
      <c r="AQ24" s="35">
        <f t="shared" si="4"/>
        <v>40</v>
      </c>
      <c r="AS24" s="30" t="str">
        <f t="shared" si="5"/>
        <v xml:space="preserve"> </v>
      </c>
    </row>
    <row r="25" spans="2:45" ht="16" customHeight="1">
      <c r="B25" s="77" t="s">
        <v>26</v>
      </c>
      <c r="C25" s="318">
        <f t="shared" si="0"/>
        <v>37</v>
      </c>
      <c r="D25" s="319">
        <v>40</v>
      </c>
      <c r="E25" s="319">
        <v>32</v>
      </c>
      <c r="F25" s="319">
        <v>40</v>
      </c>
      <c r="G25" s="319"/>
      <c r="H25" s="319">
        <v>40</v>
      </c>
      <c r="I25" s="319"/>
      <c r="J25" s="319"/>
      <c r="K25" s="319">
        <v>33</v>
      </c>
      <c r="L25" s="319">
        <v>34</v>
      </c>
      <c r="M25" s="319"/>
      <c r="N25" s="320">
        <v>42</v>
      </c>
      <c r="O25" s="319">
        <v>38</v>
      </c>
      <c r="P25" s="321"/>
      <c r="Q25" s="319"/>
      <c r="R25" s="322"/>
      <c r="S25" s="319"/>
      <c r="T25" s="319"/>
      <c r="U25" s="320"/>
      <c r="V25" s="319"/>
      <c r="W25" s="319"/>
      <c r="X25" s="319"/>
      <c r="Y25" s="322"/>
      <c r="Z25" s="319"/>
      <c r="AA25" s="319">
        <v>38</v>
      </c>
      <c r="AB25" s="319"/>
      <c r="AC25" s="320"/>
      <c r="AD25" s="320"/>
      <c r="AE25" s="319"/>
      <c r="AF25" s="320"/>
      <c r="AG25" s="319"/>
      <c r="AH25" s="319">
        <v>32</v>
      </c>
      <c r="AI25" s="319"/>
      <c r="AJ25" s="319">
        <v>38</v>
      </c>
      <c r="AK25" s="319"/>
      <c r="AL25" s="319"/>
      <c r="AM25" s="319"/>
      <c r="AN25" s="34">
        <f t="shared" si="1"/>
        <v>11</v>
      </c>
      <c r="AO25" s="35">
        <f t="shared" si="2"/>
        <v>7</v>
      </c>
      <c r="AP25" s="35">
        <f t="shared" si="3"/>
        <v>18</v>
      </c>
      <c r="AQ25" s="35">
        <f t="shared" si="4"/>
        <v>42</v>
      </c>
      <c r="AS25" s="30" t="str">
        <f t="shared" si="5"/>
        <v xml:space="preserve"> </v>
      </c>
    </row>
    <row r="26" spans="2:45" ht="16" customHeight="1">
      <c r="B26" s="77" t="s">
        <v>20</v>
      </c>
      <c r="C26" s="318">
        <f t="shared" si="0"/>
        <v>38</v>
      </c>
      <c r="D26" s="319"/>
      <c r="E26" s="319"/>
      <c r="F26" s="319"/>
      <c r="G26" s="319"/>
      <c r="H26" s="319">
        <v>43</v>
      </c>
      <c r="I26" s="319"/>
      <c r="J26" s="319"/>
      <c r="K26" s="319">
        <v>42</v>
      </c>
      <c r="L26" s="319"/>
      <c r="M26" s="319">
        <v>34</v>
      </c>
      <c r="N26" s="320"/>
      <c r="O26" s="319"/>
      <c r="P26" s="321"/>
      <c r="Q26" s="319"/>
      <c r="R26" s="322"/>
      <c r="S26" s="319">
        <v>36</v>
      </c>
      <c r="T26" s="319"/>
      <c r="U26" s="320"/>
      <c r="V26" s="319"/>
      <c r="W26" s="319">
        <v>44</v>
      </c>
      <c r="X26" s="319"/>
      <c r="Y26" s="322"/>
      <c r="Z26" s="319">
        <v>39</v>
      </c>
      <c r="AA26" s="319"/>
      <c r="AB26" s="319">
        <v>36</v>
      </c>
      <c r="AC26" s="320">
        <v>40</v>
      </c>
      <c r="AD26" s="319">
        <v>40</v>
      </c>
      <c r="AE26" s="319">
        <v>39</v>
      </c>
      <c r="AF26" s="319"/>
      <c r="AG26" s="319">
        <v>32</v>
      </c>
      <c r="AH26" s="319"/>
      <c r="AI26" s="319"/>
      <c r="AJ26" s="319"/>
      <c r="AK26" s="319"/>
      <c r="AL26" s="319"/>
      <c r="AM26" s="319"/>
      <c r="AN26" s="34">
        <f t="shared" si="1"/>
        <v>11</v>
      </c>
      <c r="AO26" s="35">
        <f t="shared" si="2"/>
        <v>7</v>
      </c>
      <c r="AP26" s="35">
        <f t="shared" si="3"/>
        <v>18</v>
      </c>
      <c r="AQ26" s="35">
        <f t="shared" si="4"/>
        <v>44</v>
      </c>
      <c r="AS26" s="30" t="str">
        <f t="shared" si="5"/>
        <v xml:space="preserve"> </v>
      </c>
    </row>
    <row r="27" spans="2:45" ht="16" customHeight="1">
      <c r="B27" s="77" t="s">
        <v>202</v>
      </c>
      <c r="C27" s="318">
        <f t="shared" si="0"/>
        <v>38.055555555555557</v>
      </c>
      <c r="D27" s="319"/>
      <c r="E27" s="319"/>
      <c r="F27" s="319"/>
      <c r="G27" s="319">
        <v>33</v>
      </c>
      <c r="H27" s="319">
        <v>35</v>
      </c>
      <c r="I27" s="319"/>
      <c r="J27" s="319">
        <v>41</v>
      </c>
      <c r="K27" s="319">
        <v>42</v>
      </c>
      <c r="L27" s="319"/>
      <c r="M27" s="319">
        <v>42</v>
      </c>
      <c r="N27" s="320">
        <v>35</v>
      </c>
      <c r="O27" s="319">
        <v>38</v>
      </c>
      <c r="P27" s="321">
        <v>36</v>
      </c>
      <c r="Q27" s="323" t="s">
        <v>386</v>
      </c>
      <c r="R27" s="322"/>
      <c r="S27" s="319">
        <v>38</v>
      </c>
      <c r="T27" s="319">
        <v>39</v>
      </c>
      <c r="U27" s="320"/>
      <c r="V27" s="319"/>
      <c r="W27" s="319">
        <v>39</v>
      </c>
      <c r="X27" s="319"/>
      <c r="Y27" s="322"/>
      <c r="Z27" s="319">
        <v>36</v>
      </c>
      <c r="AA27" s="319">
        <v>38</v>
      </c>
      <c r="AB27" s="319"/>
      <c r="AC27" s="320">
        <v>35</v>
      </c>
      <c r="AD27" s="319">
        <v>38</v>
      </c>
      <c r="AE27" s="319"/>
      <c r="AF27" s="320">
        <v>37</v>
      </c>
      <c r="AG27" s="319">
        <v>41</v>
      </c>
      <c r="AH27" s="319">
        <v>42</v>
      </c>
      <c r="AI27" s="319"/>
      <c r="AJ27" s="319"/>
      <c r="AK27" s="319"/>
      <c r="AL27" s="319"/>
      <c r="AM27" s="319"/>
      <c r="AN27" s="34">
        <f t="shared" si="1"/>
        <v>18</v>
      </c>
      <c r="AO27" s="35">
        <f t="shared" si="2"/>
        <v>0</v>
      </c>
      <c r="AP27" s="35">
        <f t="shared" si="3"/>
        <v>18</v>
      </c>
      <c r="AQ27" s="35">
        <f t="shared" si="4"/>
        <v>42</v>
      </c>
      <c r="AS27" s="30" t="str">
        <f t="shared" si="5"/>
        <v xml:space="preserve"> </v>
      </c>
    </row>
    <row r="28" spans="2:45">
      <c r="D28" s="36">
        <f t="shared" ref="D28:AM28" si="6">SUM(D3:D27)</f>
        <v>532</v>
      </c>
      <c r="E28" s="36">
        <f t="shared" si="6"/>
        <v>380</v>
      </c>
      <c r="F28" s="36">
        <f t="shared" si="6"/>
        <v>336</v>
      </c>
      <c r="G28" s="36">
        <f t="shared" si="6"/>
        <v>503</v>
      </c>
      <c r="H28" s="36">
        <f t="shared" si="6"/>
        <v>396</v>
      </c>
      <c r="I28" s="36">
        <f t="shared" si="6"/>
        <v>397</v>
      </c>
      <c r="J28" s="36">
        <f t="shared" si="6"/>
        <v>442</v>
      </c>
      <c r="K28" s="36">
        <f t="shared" si="6"/>
        <v>592</v>
      </c>
      <c r="L28" s="36">
        <f t="shared" si="6"/>
        <v>172</v>
      </c>
      <c r="M28" s="36">
        <f t="shared" si="6"/>
        <v>487</v>
      </c>
      <c r="N28" s="36">
        <f t="shared" si="6"/>
        <v>350</v>
      </c>
      <c r="O28" s="36">
        <f t="shared" si="6"/>
        <v>459</v>
      </c>
      <c r="P28" s="36">
        <f t="shared" si="6"/>
        <v>466</v>
      </c>
      <c r="Q28" s="36">
        <f t="shared" si="6"/>
        <v>342</v>
      </c>
      <c r="R28" s="36">
        <f t="shared" si="6"/>
        <v>0</v>
      </c>
      <c r="S28" s="36">
        <f t="shared" si="6"/>
        <v>402</v>
      </c>
      <c r="T28" s="36">
        <f t="shared" si="6"/>
        <v>440</v>
      </c>
      <c r="U28" s="36">
        <f t="shared" si="6"/>
        <v>236</v>
      </c>
      <c r="V28" s="36">
        <f t="shared" si="6"/>
        <v>508</v>
      </c>
      <c r="W28" s="36">
        <f t="shared" si="6"/>
        <v>381</v>
      </c>
      <c r="X28" s="36">
        <f t="shared" si="6"/>
        <v>402</v>
      </c>
      <c r="Y28" s="36">
        <f t="shared" si="6"/>
        <v>0</v>
      </c>
      <c r="Z28" s="36">
        <f t="shared" si="6"/>
        <v>399</v>
      </c>
      <c r="AA28" s="36">
        <f t="shared" si="6"/>
        <v>216</v>
      </c>
      <c r="AB28" s="36">
        <f t="shared" si="6"/>
        <v>416</v>
      </c>
      <c r="AC28" s="36">
        <f t="shared" si="6"/>
        <v>458</v>
      </c>
      <c r="AD28" s="36">
        <f t="shared" si="6"/>
        <v>398</v>
      </c>
      <c r="AE28" s="36">
        <f t="shared" si="6"/>
        <v>552</v>
      </c>
      <c r="AF28" s="36">
        <f t="shared" si="6"/>
        <v>335</v>
      </c>
      <c r="AG28" s="36">
        <f t="shared" si="6"/>
        <v>485</v>
      </c>
      <c r="AH28" s="36">
        <f t="shared" si="6"/>
        <v>412</v>
      </c>
      <c r="AI28" s="36">
        <f t="shared" si="6"/>
        <v>412</v>
      </c>
      <c r="AJ28" s="36">
        <f t="shared" si="6"/>
        <v>500</v>
      </c>
      <c r="AK28" s="36">
        <f t="shared" si="6"/>
        <v>368</v>
      </c>
      <c r="AL28" s="36">
        <f t="shared" si="6"/>
        <v>436</v>
      </c>
      <c r="AM28" s="36">
        <f t="shared" si="6"/>
        <v>436</v>
      </c>
      <c r="AS28" s="30"/>
    </row>
    <row r="29" spans="2:45">
      <c r="B29" s="37" t="s">
        <v>56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37"/>
      <c r="V29" s="37"/>
      <c r="W29" s="37"/>
      <c r="X29" s="37"/>
      <c r="Y29" s="37"/>
      <c r="Z29" s="37"/>
      <c r="AA29" s="37"/>
      <c r="AB29" s="37"/>
      <c r="AE29" s="30"/>
    </row>
    <row r="30" spans="2:45">
      <c r="B30" s="37" t="s">
        <v>57</v>
      </c>
      <c r="C30" s="37"/>
      <c r="D30" s="37"/>
      <c r="E30" s="37"/>
      <c r="F30" s="37"/>
      <c r="S30" s="12"/>
      <c r="T30" s="12"/>
      <c r="U30" s="37"/>
      <c r="V30" s="37"/>
      <c r="W30" s="37"/>
      <c r="X30" s="37"/>
      <c r="Y30" s="37"/>
      <c r="Z30" s="37"/>
      <c r="AA30" s="37"/>
      <c r="AB30" s="37"/>
      <c r="AE30" s="30"/>
    </row>
    <row r="31" spans="2:45" ht="12.75" customHeight="1">
      <c r="C31" s="37"/>
      <c r="D31" s="37"/>
      <c r="E31" s="37"/>
      <c r="F31" s="37"/>
      <c r="S31" s="12"/>
      <c r="T31" s="12"/>
      <c r="U31" s="37"/>
      <c r="V31" s="37"/>
      <c r="W31" s="37"/>
      <c r="X31" s="37"/>
      <c r="Y31" s="37"/>
      <c r="Z31" s="37"/>
      <c r="AA31" s="37"/>
      <c r="AB31" s="37"/>
      <c r="AE31" s="30"/>
    </row>
    <row r="32" spans="2:45">
      <c r="B32" s="38" t="s">
        <v>58</v>
      </c>
      <c r="S32" s="12"/>
      <c r="T32" s="12"/>
      <c r="U32" s="37"/>
      <c r="V32" s="37"/>
      <c r="W32" s="37"/>
      <c r="X32" s="37"/>
      <c r="Y32" s="37"/>
      <c r="Z32" s="37"/>
      <c r="AA32" s="37"/>
      <c r="AB32" s="37"/>
      <c r="AE32" s="30"/>
    </row>
  </sheetData>
  <sheetProtection selectLockedCells="1" selectUnlockedCells="1"/>
  <autoFilter ref="A2:AT2" xr:uid="{00000000-0009-0000-0000-000004000000}">
    <sortState xmlns:xlrd2="http://schemas.microsoft.com/office/spreadsheetml/2017/richdata2" ref="A3:AT30">
      <sortCondition ref="C2:C30"/>
    </sortState>
  </autoFilter>
  <sortState xmlns:xlrd2="http://schemas.microsoft.com/office/spreadsheetml/2017/richdata2" ref="B3:AM27">
    <sortCondition ref="B3:B27"/>
  </sortState>
  <phoneticPr fontId="29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FF6600"/>
  </sheetPr>
  <dimension ref="B1:AN85"/>
  <sheetViews>
    <sheetView topLeftCell="B1" workbookViewId="0">
      <selection activeCell="B78" sqref="B78"/>
    </sheetView>
  </sheetViews>
  <sheetFormatPr baseColWidth="10" defaultColWidth="9.1640625" defaultRowHeight="16"/>
  <cols>
    <col min="1" max="1" width="0" style="10" hidden="1" customWidth="1"/>
    <col min="2" max="2" width="16.33203125" style="39" customWidth="1"/>
    <col min="3" max="3" width="13.1640625" style="29" customWidth="1"/>
    <col min="4" max="4" width="15" style="40" customWidth="1"/>
    <col min="5" max="5" width="10.1640625" style="41" customWidth="1"/>
    <col min="6" max="6" width="4" style="10" customWidth="1"/>
    <col min="7" max="7" width="16.6640625" style="10" customWidth="1"/>
    <col min="8" max="8" width="16" style="10" customWidth="1"/>
    <col min="9" max="9" width="8.1640625" style="10" customWidth="1"/>
    <col min="10" max="45" width="4.6640625" style="10" customWidth="1"/>
    <col min="46" max="16384" width="9.1640625" style="10"/>
  </cols>
  <sheetData>
    <row r="1" spans="2:40" ht="20">
      <c r="B1" s="368" t="s">
        <v>137</v>
      </c>
      <c r="C1" s="368"/>
      <c r="D1" s="368"/>
      <c r="E1" s="368"/>
      <c r="F1" s="13"/>
      <c r="G1" s="369" t="s">
        <v>59</v>
      </c>
      <c r="H1" s="369"/>
      <c r="I1" s="369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2:40" s="15" customFormat="1" ht="81.75" customHeight="1" thickBot="1">
      <c r="B2" s="84"/>
      <c r="C2" s="42" t="s">
        <v>60</v>
      </c>
      <c r="D2" s="168" t="s">
        <v>61</v>
      </c>
      <c r="E2" s="169" t="s">
        <v>62</v>
      </c>
      <c r="H2" s="32" t="s">
        <v>63</v>
      </c>
      <c r="I2" s="17" t="s">
        <v>62</v>
      </c>
      <c r="O2" s="43"/>
    </row>
    <row r="3" spans="2:40" s="110" customFormat="1" ht="17">
      <c r="B3" s="297" t="s">
        <v>119</v>
      </c>
      <c r="C3" s="304">
        <v>0</v>
      </c>
      <c r="D3" s="114" t="s">
        <v>284</v>
      </c>
      <c r="E3" s="115">
        <v>44707</v>
      </c>
      <c r="G3" s="351" t="s">
        <v>207</v>
      </c>
      <c r="H3" s="161" t="s">
        <v>390</v>
      </c>
      <c r="I3" s="350">
        <v>44849</v>
      </c>
      <c r="AM3" s="86"/>
      <c r="AN3" s="44"/>
    </row>
    <row r="4" spans="2:40" s="110" customFormat="1" ht="17">
      <c r="B4" s="332" t="s">
        <v>145</v>
      </c>
      <c r="C4" s="304">
        <v>0.36</v>
      </c>
      <c r="D4" s="114" t="s">
        <v>158</v>
      </c>
      <c r="E4" s="115">
        <v>44819</v>
      </c>
      <c r="G4" s="209" t="s">
        <v>298</v>
      </c>
      <c r="H4" s="161" t="s">
        <v>352</v>
      </c>
      <c r="I4" s="350">
        <v>44800</v>
      </c>
      <c r="AM4" s="86"/>
      <c r="AN4" s="44"/>
    </row>
    <row r="5" spans="2:40" s="110" customFormat="1" ht="17" thickBot="1">
      <c r="B5" s="333" t="s">
        <v>22</v>
      </c>
      <c r="C5" s="305">
        <v>1.03</v>
      </c>
      <c r="D5" s="306" t="s">
        <v>158</v>
      </c>
      <c r="E5" s="307">
        <v>44770</v>
      </c>
      <c r="F5" s="111"/>
      <c r="G5" s="209" t="s">
        <v>202</v>
      </c>
      <c r="H5" s="161" t="s">
        <v>318</v>
      </c>
      <c r="I5" s="350">
        <v>44723</v>
      </c>
      <c r="J5" s="111"/>
      <c r="K5" s="111"/>
      <c r="L5" s="111"/>
      <c r="M5" s="111"/>
      <c r="AM5" s="86"/>
      <c r="AN5" s="44"/>
    </row>
    <row r="6" spans="2:40" s="110" customFormat="1">
      <c r="B6" s="341" t="s">
        <v>36</v>
      </c>
      <c r="C6" s="308">
        <v>1.04</v>
      </c>
      <c r="D6" s="309" t="s">
        <v>306</v>
      </c>
      <c r="E6" s="115">
        <v>44840</v>
      </c>
      <c r="AM6" s="86"/>
      <c r="AN6" s="44"/>
    </row>
    <row r="7" spans="2:40" s="110" customFormat="1" ht="17">
      <c r="B7" s="97" t="s">
        <v>43</v>
      </c>
      <c r="C7" s="304">
        <v>1.1599999999999999</v>
      </c>
      <c r="D7" s="114" t="s">
        <v>284</v>
      </c>
      <c r="E7" s="115">
        <v>44672</v>
      </c>
      <c r="AM7" s="86"/>
      <c r="AN7" s="44"/>
    </row>
    <row r="8" spans="2:40" s="110" customFormat="1">
      <c r="B8" s="170" t="s">
        <v>154</v>
      </c>
      <c r="C8" s="304">
        <v>1.18</v>
      </c>
      <c r="D8" s="114" t="s">
        <v>284</v>
      </c>
      <c r="E8" s="115">
        <v>44826</v>
      </c>
      <c r="AM8" s="86"/>
      <c r="AN8" s="44"/>
    </row>
    <row r="9" spans="2:40" s="110" customFormat="1" ht="17" customHeight="1">
      <c r="B9" s="112" t="s">
        <v>7</v>
      </c>
      <c r="C9" s="304">
        <v>1.27</v>
      </c>
      <c r="D9" s="114" t="s">
        <v>355</v>
      </c>
      <c r="E9" s="115">
        <v>44801</v>
      </c>
      <c r="AM9" s="86"/>
      <c r="AN9" s="44"/>
    </row>
    <row r="10" spans="2:40" s="110" customFormat="1">
      <c r="B10" s="112" t="s">
        <v>43</v>
      </c>
      <c r="C10" s="304">
        <v>1.4</v>
      </c>
      <c r="D10" s="114" t="s">
        <v>306</v>
      </c>
      <c r="E10" s="115">
        <v>44714</v>
      </c>
      <c r="F10" s="111"/>
      <c r="J10" s="111"/>
      <c r="K10" s="111"/>
      <c r="L10" s="111"/>
      <c r="M10" s="111"/>
      <c r="AM10" s="86"/>
      <c r="AN10" s="44"/>
    </row>
    <row r="11" spans="2:40" s="110" customFormat="1" ht="16" customHeight="1">
      <c r="B11" s="97" t="s">
        <v>14</v>
      </c>
      <c r="C11" s="304">
        <v>1.48</v>
      </c>
      <c r="D11" s="114" t="s">
        <v>284</v>
      </c>
      <c r="E11" s="115">
        <v>44693</v>
      </c>
      <c r="G11" s="111"/>
      <c r="H11" s="111"/>
      <c r="I11" s="111"/>
      <c r="AM11" s="86"/>
      <c r="AN11" s="44"/>
    </row>
    <row r="12" spans="2:40" s="110" customFormat="1">
      <c r="B12" s="112" t="s">
        <v>24</v>
      </c>
      <c r="C12" s="304">
        <v>1.52</v>
      </c>
      <c r="D12" s="114" t="s">
        <v>284</v>
      </c>
      <c r="E12" s="115">
        <v>44847</v>
      </c>
      <c r="AM12" s="86"/>
      <c r="AN12" s="44"/>
    </row>
    <row r="13" spans="2:40" s="110" customFormat="1">
      <c r="B13" s="170" t="s">
        <v>36</v>
      </c>
      <c r="C13" s="304">
        <v>1.61</v>
      </c>
      <c r="D13" s="114" t="s">
        <v>284</v>
      </c>
      <c r="E13" s="115">
        <v>44849</v>
      </c>
      <c r="AM13" s="86"/>
      <c r="AN13" s="44"/>
    </row>
    <row r="14" spans="2:40" s="110" customFormat="1" ht="17">
      <c r="B14" s="98" t="s">
        <v>309</v>
      </c>
      <c r="C14" s="304">
        <v>1.71</v>
      </c>
      <c r="D14" s="114" t="s">
        <v>158</v>
      </c>
      <c r="E14" s="115">
        <v>44686</v>
      </c>
      <c r="AM14" s="86"/>
      <c r="AN14" s="44"/>
    </row>
    <row r="15" spans="2:40" s="110" customFormat="1" ht="17">
      <c r="B15" s="98" t="s">
        <v>207</v>
      </c>
      <c r="C15" s="304">
        <v>1.75</v>
      </c>
      <c r="D15" s="114" t="s">
        <v>283</v>
      </c>
      <c r="E15" s="115">
        <v>44749</v>
      </c>
      <c r="AM15" s="86"/>
      <c r="AN15" s="44"/>
    </row>
    <row r="16" spans="2:40" s="110" customFormat="1">
      <c r="B16" s="170" t="s">
        <v>41</v>
      </c>
      <c r="C16" s="304">
        <v>1.84</v>
      </c>
      <c r="D16" s="114" t="s">
        <v>353</v>
      </c>
      <c r="E16" s="115">
        <v>44801</v>
      </c>
      <c r="AM16" s="86"/>
      <c r="AN16" s="44"/>
    </row>
    <row r="17" spans="2:40" s="110" customFormat="1" ht="17">
      <c r="B17" s="97" t="s">
        <v>14</v>
      </c>
      <c r="C17" s="304">
        <v>1.94</v>
      </c>
      <c r="D17" s="114" t="s">
        <v>284</v>
      </c>
      <c r="E17" s="115">
        <v>44756</v>
      </c>
      <c r="AM17" s="86"/>
      <c r="AN17" s="44"/>
    </row>
    <row r="18" spans="2:40" s="111" customFormat="1">
      <c r="B18" s="202" t="s">
        <v>309</v>
      </c>
      <c r="C18" s="310">
        <v>1.98</v>
      </c>
      <c r="D18" s="114" t="s">
        <v>354</v>
      </c>
      <c r="E18" s="115">
        <v>44801</v>
      </c>
      <c r="F18" s="110"/>
      <c r="G18" s="110"/>
      <c r="H18" s="110"/>
      <c r="I18" s="110"/>
      <c r="J18" s="110"/>
      <c r="K18" s="110"/>
      <c r="L18" s="110"/>
      <c r="M18" s="110"/>
      <c r="AM18" s="49"/>
      <c r="AN18" s="44"/>
    </row>
    <row r="19" spans="2:40" s="111" customFormat="1">
      <c r="B19" s="112" t="s">
        <v>106</v>
      </c>
      <c r="C19" s="311">
        <v>2.15</v>
      </c>
      <c r="D19" s="312" t="s">
        <v>158</v>
      </c>
      <c r="E19" s="115">
        <v>44651</v>
      </c>
      <c r="F19" s="110"/>
      <c r="G19" s="110"/>
      <c r="H19" s="110"/>
      <c r="I19" s="110"/>
      <c r="J19" s="110"/>
      <c r="K19" s="110"/>
      <c r="L19" s="110"/>
      <c r="M19" s="110"/>
      <c r="AM19" s="49"/>
      <c r="AN19" s="44"/>
    </row>
    <row r="20" spans="2:40" s="111" customFormat="1">
      <c r="B20" s="201" t="s">
        <v>36</v>
      </c>
      <c r="C20" s="311">
        <v>2.15</v>
      </c>
      <c r="D20" s="312" t="s">
        <v>283</v>
      </c>
      <c r="E20" s="115">
        <v>44849</v>
      </c>
      <c r="F20" s="110"/>
      <c r="G20" s="110"/>
      <c r="H20" s="110"/>
      <c r="I20" s="110"/>
      <c r="J20" s="110"/>
      <c r="K20" s="110"/>
      <c r="L20" s="110"/>
      <c r="M20" s="110"/>
      <c r="AM20" s="49"/>
      <c r="AN20" s="44"/>
    </row>
    <row r="21" spans="2:40" s="111" customFormat="1">
      <c r="B21" s="113" t="s">
        <v>202</v>
      </c>
      <c r="C21" s="311">
        <v>2.17</v>
      </c>
      <c r="D21" s="312" t="s">
        <v>362</v>
      </c>
      <c r="E21" s="115">
        <v>44800</v>
      </c>
      <c r="F21" s="110"/>
      <c r="G21" s="110"/>
      <c r="H21" s="110"/>
      <c r="I21" s="110"/>
      <c r="J21" s="110"/>
      <c r="K21" s="110"/>
      <c r="L21" s="110"/>
      <c r="M21" s="110"/>
      <c r="AM21" s="49"/>
      <c r="AN21" s="44"/>
    </row>
    <row r="22" spans="2:40" s="110" customFormat="1">
      <c r="B22" s="113" t="s">
        <v>202</v>
      </c>
      <c r="C22" s="311">
        <v>2.2000000000000002</v>
      </c>
      <c r="D22" s="312" t="s">
        <v>364</v>
      </c>
      <c r="E22" s="115">
        <v>44800</v>
      </c>
    </row>
    <row r="23" spans="2:40" s="110" customFormat="1" ht="17">
      <c r="B23" s="101" t="s">
        <v>145</v>
      </c>
      <c r="C23" s="311">
        <v>2.2400000000000002</v>
      </c>
      <c r="D23" s="312" t="s">
        <v>282</v>
      </c>
      <c r="E23" s="115">
        <v>44658</v>
      </c>
      <c r="N23" s="191"/>
    </row>
    <row r="24" spans="2:40" s="110" customFormat="1" ht="17">
      <c r="B24" s="201" t="s">
        <v>12</v>
      </c>
      <c r="C24" s="311">
        <v>2.38</v>
      </c>
      <c r="D24" s="312" t="s">
        <v>321</v>
      </c>
      <c r="E24" s="115">
        <v>44723</v>
      </c>
      <c r="N24" s="191"/>
    </row>
    <row r="25" spans="2:40" s="110" customFormat="1" ht="17">
      <c r="B25" s="113" t="s">
        <v>32</v>
      </c>
      <c r="C25" s="311">
        <v>2.38</v>
      </c>
      <c r="D25" s="312" t="s">
        <v>321</v>
      </c>
      <c r="E25" s="115">
        <v>44723</v>
      </c>
      <c r="F25" s="111"/>
      <c r="J25" s="111"/>
      <c r="K25" s="111"/>
      <c r="L25" s="111"/>
      <c r="M25" s="111"/>
      <c r="N25" s="191"/>
    </row>
    <row r="26" spans="2:40" s="110" customFormat="1" ht="17">
      <c r="B26" s="100" t="s">
        <v>24</v>
      </c>
      <c r="C26" s="311">
        <v>2.4</v>
      </c>
      <c r="D26" s="312" t="s">
        <v>312</v>
      </c>
      <c r="E26" s="115">
        <v>44714</v>
      </c>
      <c r="G26" s="111"/>
      <c r="H26" s="111"/>
      <c r="I26" s="111"/>
      <c r="N26" s="191"/>
    </row>
    <row r="27" spans="2:40" s="110" customFormat="1" ht="17">
      <c r="B27" s="101" t="s">
        <v>309</v>
      </c>
      <c r="C27" s="311">
        <v>2.48</v>
      </c>
      <c r="D27" s="312" t="s">
        <v>284</v>
      </c>
      <c r="E27" s="115">
        <v>44700</v>
      </c>
      <c r="F27" s="111"/>
      <c r="J27" s="111"/>
      <c r="K27" s="111"/>
      <c r="L27" s="111"/>
      <c r="M27" s="111"/>
    </row>
    <row r="28" spans="2:40" s="110" customFormat="1" ht="17">
      <c r="B28" s="100" t="s">
        <v>145</v>
      </c>
      <c r="C28" s="311">
        <v>2.48</v>
      </c>
      <c r="D28" s="312" t="s">
        <v>284</v>
      </c>
      <c r="E28" s="115">
        <v>44798</v>
      </c>
      <c r="G28" s="111"/>
      <c r="H28" s="111"/>
      <c r="I28" s="111"/>
    </row>
    <row r="29" spans="2:40" s="110" customFormat="1">
      <c r="B29" s="201" t="s">
        <v>26</v>
      </c>
      <c r="C29" s="311">
        <v>2.56</v>
      </c>
      <c r="D29" s="312" t="s">
        <v>158</v>
      </c>
      <c r="E29" s="115">
        <v>44849</v>
      </c>
    </row>
    <row r="30" spans="2:40" s="110" customFormat="1" ht="17">
      <c r="B30" s="100" t="s">
        <v>32</v>
      </c>
      <c r="C30" s="311">
        <v>2.6</v>
      </c>
      <c r="D30" s="312" t="s">
        <v>158</v>
      </c>
      <c r="E30" s="115">
        <v>44749</v>
      </c>
    </row>
    <row r="31" spans="2:40" s="110" customFormat="1" ht="17">
      <c r="B31" s="101" t="s">
        <v>43</v>
      </c>
      <c r="C31" s="311">
        <v>2.64</v>
      </c>
      <c r="D31" s="312" t="s">
        <v>361</v>
      </c>
      <c r="E31" s="115">
        <v>44800</v>
      </c>
    </row>
    <row r="32" spans="2:40" s="110" customFormat="1">
      <c r="B32" s="113" t="s">
        <v>30</v>
      </c>
      <c r="C32" s="311">
        <v>2.97</v>
      </c>
      <c r="D32" s="312" t="s">
        <v>158</v>
      </c>
      <c r="E32" s="313">
        <v>44840</v>
      </c>
    </row>
    <row r="33" spans="2:5" s="110" customFormat="1" ht="17">
      <c r="B33" s="101" t="s">
        <v>36</v>
      </c>
      <c r="C33" s="311">
        <v>3.21</v>
      </c>
      <c r="D33" s="312" t="s">
        <v>284</v>
      </c>
      <c r="E33" s="313">
        <v>44679</v>
      </c>
    </row>
    <row r="34" spans="2:5" s="110" customFormat="1">
      <c r="B34" s="113" t="s">
        <v>139</v>
      </c>
      <c r="C34" s="311">
        <v>3.36</v>
      </c>
      <c r="D34" s="312" t="s">
        <v>356</v>
      </c>
      <c r="E34" s="313">
        <v>44799</v>
      </c>
    </row>
    <row r="35" spans="2:5" s="110" customFormat="1" ht="17">
      <c r="B35" s="100" t="s">
        <v>207</v>
      </c>
      <c r="C35" s="311">
        <v>3.44</v>
      </c>
      <c r="D35" s="312" t="s">
        <v>284</v>
      </c>
      <c r="E35" s="313">
        <v>44721</v>
      </c>
    </row>
    <row r="36" spans="2:5" s="110" customFormat="1" ht="17">
      <c r="B36" s="101" t="s">
        <v>154</v>
      </c>
      <c r="C36" s="311">
        <v>3.48</v>
      </c>
      <c r="D36" s="312" t="s">
        <v>158</v>
      </c>
      <c r="E36" s="313">
        <v>44648</v>
      </c>
    </row>
    <row r="37" spans="2:5" s="110" customFormat="1">
      <c r="B37" s="201" t="s">
        <v>145</v>
      </c>
      <c r="C37" s="311">
        <v>3.55</v>
      </c>
      <c r="D37" s="312" t="s">
        <v>306</v>
      </c>
      <c r="E37" s="313">
        <v>44686</v>
      </c>
    </row>
    <row r="38" spans="2:5" s="110" customFormat="1" ht="17">
      <c r="B38" s="100" t="s">
        <v>119</v>
      </c>
      <c r="C38" s="311">
        <v>3.85</v>
      </c>
      <c r="D38" s="312" t="s">
        <v>307</v>
      </c>
      <c r="E38" s="313">
        <v>44686</v>
      </c>
    </row>
    <row r="39" spans="2:5" s="110" customFormat="1">
      <c r="B39" s="201" t="s">
        <v>26</v>
      </c>
      <c r="C39" s="311">
        <v>3.92</v>
      </c>
      <c r="D39" s="312" t="s">
        <v>307</v>
      </c>
      <c r="E39" s="313">
        <v>44849</v>
      </c>
    </row>
    <row r="40" spans="2:5" s="110" customFormat="1">
      <c r="B40" s="113" t="s">
        <v>207</v>
      </c>
      <c r="C40" s="311">
        <v>4.12</v>
      </c>
      <c r="D40" s="312" t="s">
        <v>284</v>
      </c>
      <c r="E40" s="313">
        <v>44763</v>
      </c>
    </row>
    <row r="41" spans="2:5" s="110" customFormat="1">
      <c r="B41" s="201" t="s">
        <v>34</v>
      </c>
      <c r="C41" s="311">
        <v>4.2</v>
      </c>
      <c r="D41" s="312" t="s">
        <v>306</v>
      </c>
      <c r="E41" s="313">
        <v>44849</v>
      </c>
    </row>
    <row r="42" spans="2:5" s="110" customFormat="1">
      <c r="B42" s="113" t="s">
        <v>207</v>
      </c>
      <c r="C42" s="314">
        <v>4.4800000000000004</v>
      </c>
      <c r="D42" s="312" t="s">
        <v>322</v>
      </c>
      <c r="E42" s="313">
        <v>44723</v>
      </c>
    </row>
    <row r="43" spans="2:5" s="110" customFormat="1">
      <c r="B43" s="112" t="s">
        <v>106</v>
      </c>
      <c r="C43" s="304">
        <v>4.63</v>
      </c>
      <c r="D43" s="312" t="s">
        <v>284</v>
      </c>
      <c r="E43" s="313">
        <v>44777</v>
      </c>
    </row>
    <row r="44" spans="2:5" s="110" customFormat="1">
      <c r="B44" s="112" t="s">
        <v>202</v>
      </c>
      <c r="C44" s="304">
        <v>4.6399999999999997</v>
      </c>
      <c r="D44" s="312" t="s">
        <v>363</v>
      </c>
      <c r="E44" s="313">
        <v>44800</v>
      </c>
    </row>
    <row r="45" spans="2:5" s="110" customFormat="1">
      <c r="B45" s="112" t="s">
        <v>139</v>
      </c>
      <c r="C45" s="304">
        <v>4.67</v>
      </c>
      <c r="D45" s="312" t="s">
        <v>284</v>
      </c>
      <c r="E45" s="313">
        <v>44742</v>
      </c>
    </row>
    <row r="46" spans="2:5" s="110" customFormat="1">
      <c r="B46" s="112" t="s">
        <v>119</v>
      </c>
      <c r="C46" s="304">
        <v>4.67</v>
      </c>
      <c r="D46" s="312" t="s">
        <v>307</v>
      </c>
      <c r="E46" s="313">
        <v>44805</v>
      </c>
    </row>
    <row r="47" spans="2:5" s="110" customFormat="1" ht="17">
      <c r="B47" s="97" t="s">
        <v>202</v>
      </c>
      <c r="C47" s="304">
        <v>4.68</v>
      </c>
      <c r="D47" s="312" t="s">
        <v>308</v>
      </c>
      <c r="E47" s="313">
        <v>44805</v>
      </c>
    </row>
    <row r="48" spans="2:5" s="110" customFormat="1" ht="17">
      <c r="B48" s="98" t="s">
        <v>14</v>
      </c>
      <c r="C48" s="304">
        <v>4.74</v>
      </c>
      <c r="D48" s="312" t="s">
        <v>308</v>
      </c>
      <c r="E48" s="313">
        <v>44686</v>
      </c>
    </row>
    <row r="49" spans="2:5" s="110" customFormat="1" ht="17">
      <c r="B49" s="97" t="s">
        <v>202</v>
      </c>
      <c r="C49" s="314">
        <v>4.82</v>
      </c>
      <c r="D49" s="114" t="s">
        <v>284</v>
      </c>
      <c r="E49" s="313">
        <v>44805</v>
      </c>
    </row>
    <row r="50" spans="2:5" s="110" customFormat="1" ht="17">
      <c r="B50" s="98" t="s">
        <v>41</v>
      </c>
      <c r="C50" s="314">
        <v>5.09</v>
      </c>
      <c r="D50" s="312" t="s">
        <v>312</v>
      </c>
      <c r="E50" s="313">
        <v>44777</v>
      </c>
    </row>
    <row r="51" spans="2:5" s="110" customFormat="1" ht="17">
      <c r="B51" s="98" t="s">
        <v>145</v>
      </c>
      <c r="C51" s="314">
        <v>5.27</v>
      </c>
      <c r="D51" s="312" t="s">
        <v>358</v>
      </c>
      <c r="E51" s="313">
        <v>44799</v>
      </c>
    </row>
    <row r="52" spans="2:5" s="110" customFormat="1" ht="17">
      <c r="B52" s="97" t="s">
        <v>9</v>
      </c>
      <c r="C52" s="314">
        <v>5.39</v>
      </c>
      <c r="D52" s="312" t="s">
        <v>284</v>
      </c>
      <c r="E52" s="313">
        <v>44784</v>
      </c>
    </row>
    <row r="53" spans="2:5" s="110" customFormat="1">
      <c r="B53" s="170" t="s">
        <v>43</v>
      </c>
      <c r="C53" s="314">
        <v>5.67</v>
      </c>
      <c r="D53" s="312" t="s">
        <v>283</v>
      </c>
      <c r="E53" s="313">
        <v>44686</v>
      </c>
    </row>
    <row r="54" spans="2:5" s="110" customFormat="1" ht="17">
      <c r="B54" s="98" t="s">
        <v>41</v>
      </c>
      <c r="C54" s="314">
        <v>5.78</v>
      </c>
      <c r="D54" s="312" t="s">
        <v>158</v>
      </c>
      <c r="E54" s="313">
        <v>44777</v>
      </c>
    </row>
    <row r="55" spans="2:5" s="110" customFormat="1" ht="17">
      <c r="B55" s="98" t="s">
        <v>32</v>
      </c>
      <c r="C55" s="314">
        <v>5.97</v>
      </c>
      <c r="D55" s="312" t="s">
        <v>284</v>
      </c>
      <c r="E55" s="313">
        <v>44714</v>
      </c>
    </row>
    <row r="56" spans="2:5" s="110" customFormat="1">
      <c r="B56" s="170" t="s">
        <v>30</v>
      </c>
      <c r="C56" s="314">
        <v>6.11</v>
      </c>
      <c r="D56" s="312" t="s">
        <v>282</v>
      </c>
      <c r="E56" s="313">
        <v>44849</v>
      </c>
    </row>
    <row r="57" spans="2:5" s="110" customFormat="1">
      <c r="B57" s="112" t="s">
        <v>12</v>
      </c>
      <c r="C57" s="314">
        <v>6.16</v>
      </c>
      <c r="D57" s="312" t="s">
        <v>283</v>
      </c>
      <c r="E57" s="313">
        <v>44805</v>
      </c>
    </row>
    <row r="58" spans="2:5" s="110" customFormat="1" ht="17">
      <c r="B58" s="98" t="s">
        <v>41</v>
      </c>
      <c r="C58" s="314">
        <v>6.2</v>
      </c>
      <c r="D58" s="312" t="s">
        <v>282</v>
      </c>
      <c r="E58" s="313">
        <v>44777</v>
      </c>
    </row>
    <row r="59" spans="2:5" s="110" customFormat="1">
      <c r="B59" s="112" t="s">
        <v>39</v>
      </c>
      <c r="C59" s="314">
        <v>6.22</v>
      </c>
      <c r="D59" s="312" t="s">
        <v>360</v>
      </c>
      <c r="E59" s="313">
        <v>44799</v>
      </c>
    </row>
    <row r="60" spans="2:5" s="110" customFormat="1">
      <c r="B60" s="112" t="s">
        <v>106</v>
      </c>
      <c r="C60" s="314">
        <v>6.28</v>
      </c>
      <c r="D60" s="312" t="s">
        <v>308</v>
      </c>
      <c r="E60" s="313">
        <v>44749</v>
      </c>
    </row>
    <row r="61" spans="2:5" s="110" customFormat="1">
      <c r="B61" s="170" t="s">
        <v>41</v>
      </c>
      <c r="C61" s="314">
        <v>6.36</v>
      </c>
      <c r="D61" s="312" t="s">
        <v>307</v>
      </c>
      <c r="E61" s="313">
        <v>44833</v>
      </c>
    </row>
    <row r="62" spans="2:5" s="110" customFormat="1" ht="17">
      <c r="B62" s="97" t="s">
        <v>145</v>
      </c>
      <c r="C62" s="314">
        <v>6.63</v>
      </c>
      <c r="D62" s="312" t="s">
        <v>284</v>
      </c>
      <c r="E62" s="313">
        <v>44665</v>
      </c>
    </row>
    <row r="63" spans="2:5" s="110" customFormat="1" ht="17">
      <c r="B63" s="98" t="s">
        <v>139</v>
      </c>
      <c r="C63" s="314">
        <v>6.76</v>
      </c>
      <c r="D63" s="312" t="s">
        <v>158</v>
      </c>
      <c r="E63" s="313">
        <v>44728</v>
      </c>
    </row>
    <row r="64" spans="2:5" s="110" customFormat="1">
      <c r="B64" s="112" t="s">
        <v>30</v>
      </c>
      <c r="C64" s="314">
        <v>7</v>
      </c>
      <c r="D64" s="312" t="s">
        <v>283</v>
      </c>
      <c r="E64" s="313">
        <v>44658</v>
      </c>
    </row>
    <row r="65" spans="2:5" s="110" customFormat="1">
      <c r="B65" s="112" t="s">
        <v>24</v>
      </c>
      <c r="C65" s="314">
        <v>7.7</v>
      </c>
      <c r="D65" s="312" t="s">
        <v>158</v>
      </c>
      <c r="E65" s="313">
        <v>44714</v>
      </c>
    </row>
    <row r="66" spans="2:5" s="110" customFormat="1">
      <c r="B66" s="112" t="s">
        <v>43</v>
      </c>
      <c r="C66" s="314">
        <v>7.94</v>
      </c>
      <c r="D66" s="312" t="s">
        <v>357</v>
      </c>
      <c r="E66" s="313">
        <v>44799</v>
      </c>
    </row>
    <row r="67" spans="2:5" s="110" customFormat="1">
      <c r="B67" s="170" t="s">
        <v>39</v>
      </c>
      <c r="C67" s="314">
        <v>8.06</v>
      </c>
      <c r="D67" s="312" t="s">
        <v>308</v>
      </c>
      <c r="E67" s="313">
        <v>44849</v>
      </c>
    </row>
    <row r="68" spans="2:5" s="110" customFormat="1" ht="17">
      <c r="B68" s="97" t="s">
        <v>24</v>
      </c>
      <c r="C68" s="314">
        <v>8.49</v>
      </c>
      <c r="D68" s="312" t="s">
        <v>282</v>
      </c>
      <c r="E68" s="313">
        <v>44714</v>
      </c>
    </row>
    <row r="69" spans="2:5" s="110" customFormat="1" ht="17">
      <c r="B69" s="97" t="s">
        <v>39</v>
      </c>
      <c r="C69" s="314">
        <v>8.92</v>
      </c>
      <c r="D69" s="312" t="s">
        <v>158</v>
      </c>
      <c r="E69" s="313">
        <v>44791</v>
      </c>
    </row>
    <row r="70" spans="2:5" s="110" customFormat="1">
      <c r="B70" s="99" t="s">
        <v>139</v>
      </c>
      <c r="C70" s="314">
        <v>9.41</v>
      </c>
      <c r="D70" s="312" t="s">
        <v>158</v>
      </c>
      <c r="E70" s="313">
        <v>44812</v>
      </c>
    </row>
    <row r="71" spans="2:5" s="110" customFormat="1">
      <c r="B71" s="112" t="s">
        <v>106</v>
      </c>
      <c r="C71" s="314">
        <v>9.6</v>
      </c>
      <c r="D71" s="312" t="s">
        <v>307</v>
      </c>
      <c r="E71" s="313">
        <v>44749</v>
      </c>
    </row>
    <row r="72" spans="2:5" s="110" customFormat="1" ht="17">
      <c r="B72" s="97" t="s">
        <v>41</v>
      </c>
      <c r="C72" s="314">
        <v>9.6</v>
      </c>
      <c r="D72" s="312" t="s">
        <v>359</v>
      </c>
      <c r="E72" s="313">
        <v>44799</v>
      </c>
    </row>
    <row r="73" spans="2:5" s="110" customFormat="1" ht="17">
      <c r="B73" s="98" t="s">
        <v>24</v>
      </c>
      <c r="C73" s="314">
        <v>9.77</v>
      </c>
      <c r="D73" s="312" t="s">
        <v>284</v>
      </c>
      <c r="E73" s="313">
        <v>44658</v>
      </c>
    </row>
    <row r="74" spans="2:5" s="110" customFormat="1" ht="17">
      <c r="B74" s="97" t="s">
        <v>9</v>
      </c>
      <c r="C74" s="314">
        <v>10.54</v>
      </c>
      <c r="D74" s="312" t="s">
        <v>306</v>
      </c>
      <c r="E74" s="313">
        <v>44777</v>
      </c>
    </row>
    <row r="75" spans="2:5" s="110" customFormat="1">
      <c r="B75" s="112" t="s">
        <v>207</v>
      </c>
      <c r="C75" s="314">
        <v>11.7</v>
      </c>
      <c r="D75" s="312" t="s">
        <v>282</v>
      </c>
      <c r="E75" s="313">
        <v>44805</v>
      </c>
    </row>
    <row r="76" spans="2:5" s="110" customFormat="1">
      <c r="B76" s="112" t="s">
        <v>7</v>
      </c>
      <c r="C76" s="314">
        <v>14.81</v>
      </c>
      <c r="D76" s="312" t="s">
        <v>319</v>
      </c>
      <c r="E76" s="313">
        <v>44723</v>
      </c>
    </row>
    <row r="77" spans="2:5" s="110" customFormat="1">
      <c r="B77" s="170" t="s">
        <v>12</v>
      </c>
      <c r="C77" s="314">
        <v>16.16</v>
      </c>
      <c r="D77" s="312" t="s">
        <v>320</v>
      </c>
      <c r="E77" s="313">
        <v>44723</v>
      </c>
    </row>
    <row r="78" spans="2:5" s="110" customFormat="1">
      <c r="B78" s="170"/>
      <c r="C78" s="314"/>
      <c r="D78" s="312"/>
      <c r="E78" s="313"/>
    </row>
    <row r="79" spans="2:5" s="110" customFormat="1">
      <c r="B79" s="170"/>
      <c r="C79" s="314"/>
      <c r="D79" s="312"/>
      <c r="E79" s="313"/>
    </row>
    <row r="80" spans="2:5" s="110" customFormat="1">
      <c r="B80" s="170"/>
      <c r="C80" s="314"/>
      <c r="D80" s="312"/>
      <c r="E80" s="313"/>
    </row>
    <row r="81" spans="2:9" s="110" customFormat="1">
      <c r="B81" s="170"/>
      <c r="C81" s="314"/>
      <c r="D81" s="312"/>
      <c r="E81" s="313"/>
    </row>
    <row r="82" spans="2:9" s="110" customFormat="1">
      <c r="B82" s="170"/>
      <c r="C82" s="314"/>
      <c r="D82" s="312"/>
      <c r="E82" s="313"/>
    </row>
    <row r="83" spans="2:9" s="110" customFormat="1">
      <c r="B83" s="116"/>
      <c r="C83" s="119"/>
      <c r="D83" s="117"/>
      <c r="E83" s="118"/>
    </row>
    <row r="84" spans="2:9" s="110" customFormat="1">
      <c r="B84" s="116"/>
      <c r="C84" s="119"/>
      <c r="D84" s="117"/>
      <c r="E84" s="118"/>
    </row>
    <row r="85" spans="2:9">
      <c r="G85" s="110"/>
      <c r="H85" s="110"/>
      <c r="I85" s="110"/>
    </row>
  </sheetData>
  <sheetProtection selectLockedCells="1" selectUnlockedCells="1"/>
  <autoFilter ref="B2:E3" xr:uid="{00000000-0009-0000-0000-000005000000}">
    <sortState xmlns:xlrd2="http://schemas.microsoft.com/office/spreadsheetml/2017/richdata2" ref="B3:E77">
      <sortCondition ref="C2:C77"/>
    </sortState>
  </autoFilter>
  <sortState xmlns:xlrd2="http://schemas.microsoft.com/office/spreadsheetml/2017/richdata2" ref="G4:I6">
    <sortCondition descending="1" ref="I4:I6"/>
  </sortState>
  <mergeCells count="2">
    <mergeCell ref="B1:E1"/>
    <mergeCell ref="G1:I1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41">
    <tabColor rgb="FF008000"/>
    <pageSetUpPr fitToPage="1"/>
  </sheetPr>
  <dimension ref="A1:I51"/>
  <sheetViews>
    <sheetView workbookViewId="0">
      <selection sqref="A1:G1"/>
    </sheetView>
  </sheetViews>
  <sheetFormatPr baseColWidth="10" defaultColWidth="11.5" defaultRowHeight="16"/>
  <cols>
    <col min="1" max="1" width="8.5" style="261" customWidth="1"/>
    <col min="2" max="2" width="11.5" style="261" customWidth="1"/>
    <col min="3" max="3" width="12.5" style="261" bestFit="1" customWidth="1"/>
    <col min="4" max="4" width="34.6640625" style="261" bestFit="1" customWidth="1"/>
    <col min="5" max="6" width="12.1640625" style="261" customWidth="1"/>
    <col min="7" max="7" width="31.1640625" style="261" customWidth="1"/>
    <col min="8" max="8" width="11.5" style="7"/>
    <col min="9" max="16384" width="11.5" style="261"/>
  </cols>
  <sheetData>
    <row r="1" spans="1:9" ht="38" customHeight="1">
      <c r="A1" s="373" t="s">
        <v>172</v>
      </c>
      <c r="B1" s="373"/>
      <c r="C1" s="373"/>
      <c r="D1" s="373"/>
      <c r="E1" s="373"/>
      <c r="F1" s="373"/>
      <c r="G1" s="373"/>
    </row>
    <row r="2" spans="1:9" s="263" customFormat="1" ht="16" customHeight="1">
      <c r="A2" s="374" t="s">
        <v>178</v>
      </c>
      <c r="B2" s="374"/>
      <c r="C2" s="374"/>
      <c r="D2" s="374"/>
      <c r="E2" s="374"/>
      <c r="F2" s="374"/>
      <c r="G2" s="374"/>
      <c r="H2" s="262"/>
    </row>
    <row r="3" spans="1:9" ht="23" customHeight="1">
      <c r="A3" s="375" t="s">
        <v>80</v>
      </c>
      <c r="B3" s="375"/>
      <c r="C3" s="375"/>
      <c r="D3" s="375"/>
      <c r="E3" s="375"/>
      <c r="F3" s="375"/>
      <c r="G3" s="375"/>
    </row>
    <row r="4" spans="1:9" s="232" customFormat="1" ht="23" customHeight="1">
      <c r="A4" s="264" t="s">
        <v>62</v>
      </c>
      <c r="B4" s="264" t="s">
        <v>81</v>
      </c>
      <c r="C4" s="264" t="s">
        <v>82</v>
      </c>
      <c r="D4" s="264" t="s">
        <v>83</v>
      </c>
      <c r="E4" s="264" t="s">
        <v>107</v>
      </c>
      <c r="F4" s="264" t="s">
        <v>93</v>
      </c>
      <c r="G4" s="264" t="s">
        <v>84</v>
      </c>
      <c r="H4" s="7"/>
    </row>
    <row r="5" spans="1:9" ht="23" customHeight="1">
      <c r="A5" s="265">
        <v>44626</v>
      </c>
      <c r="B5" s="266">
        <v>0.41666666666666669</v>
      </c>
      <c r="C5" s="267" t="s">
        <v>74</v>
      </c>
      <c r="D5" s="268" t="s">
        <v>131</v>
      </c>
      <c r="E5" s="267" t="s">
        <v>155</v>
      </c>
      <c r="F5" s="267" t="s">
        <v>94</v>
      </c>
      <c r="G5" s="269" t="s">
        <v>85</v>
      </c>
    </row>
    <row r="6" spans="1:9" ht="23" customHeight="1">
      <c r="A6" s="265">
        <v>44633</v>
      </c>
      <c r="B6" s="266">
        <v>0.41666666666666669</v>
      </c>
      <c r="C6" s="267" t="s">
        <v>74</v>
      </c>
      <c r="D6" s="268" t="s">
        <v>132</v>
      </c>
      <c r="E6" s="267" t="s">
        <v>155</v>
      </c>
      <c r="F6" s="267" t="s">
        <v>94</v>
      </c>
      <c r="G6" s="269" t="s">
        <v>85</v>
      </c>
    </row>
    <row r="7" spans="1:9" ht="23" customHeight="1">
      <c r="A7" s="265">
        <v>44640</v>
      </c>
      <c r="B7" s="266">
        <v>0.41666666666666669</v>
      </c>
      <c r="C7" s="267" t="s">
        <v>74</v>
      </c>
      <c r="D7" s="268" t="s">
        <v>96</v>
      </c>
      <c r="E7" s="267" t="s">
        <v>155</v>
      </c>
      <c r="F7" s="267" t="s">
        <v>94</v>
      </c>
      <c r="G7" s="269" t="s">
        <v>85</v>
      </c>
    </row>
    <row r="8" spans="1:9" ht="23" customHeight="1">
      <c r="A8" s="376" t="s">
        <v>86</v>
      </c>
      <c r="B8" s="376"/>
      <c r="C8" s="376"/>
      <c r="D8" s="376"/>
      <c r="E8" s="376"/>
      <c r="F8" s="376"/>
      <c r="G8" s="376"/>
      <c r="H8" s="7" t="s">
        <v>203</v>
      </c>
    </row>
    <row r="9" spans="1:9" ht="23" customHeight="1">
      <c r="A9" s="265">
        <v>44647</v>
      </c>
      <c r="B9" s="266">
        <v>0.375</v>
      </c>
      <c r="C9" s="270">
        <v>7000000</v>
      </c>
      <c r="D9" s="268" t="s">
        <v>153</v>
      </c>
      <c r="E9" s="267" t="s">
        <v>155</v>
      </c>
      <c r="F9" s="271" t="s">
        <v>120</v>
      </c>
      <c r="G9" s="272" t="s">
        <v>152</v>
      </c>
      <c r="H9" s="7">
        <v>500</v>
      </c>
      <c r="I9" s="261">
        <v>1</v>
      </c>
    </row>
    <row r="10" spans="1:9" ht="23" customHeight="1">
      <c r="A10" s="265">
        <v>44651</v>
      </c>
      <c r="B10" s="266">
        <v>0.66666666666666663</v>
      </c>
      <c r="C10" s="270">
        <v>7000000</v>
      </c>
      <c r="D10" s="268" t="s">
        <v>111</v>
      </c>
      <c r="E10" s="267" t="s">
        <v>155</v>
      </c>
      <c r="F10" s="271" t="s">
        <v>120</v>
      </c>
      <c r="G10" s="273"/>
      <c r="H10" s="7">
        <v>500</v>
      </c>
      <c r="I10" s="261">
        <v>2</v>
      </c>
    </row>
    <row r="11" spans="1:9" ht="23" customHeight="1">
      <c r="A11" s="265">
        <v>44658</v>
      </c>
      <c r="B11" s="266">
        <v>0.66666666666666663</v>
      </c>
      <c r="C11" s="270">
        <v>10000000</v>
      </c>
      <c r="D11" s="274" t="s">
        <v>181</v>
      </c>
      <c r="E11" s="267" t="s">
        <v>156</v>
      </c>
      <c r="F11" s="271" t="s">
        <v>121</v>
      </c>
      <c r="G11" s="272" t="s">
        <v>108</v>
      </c>
      <c r="H11" s="7">
        <v>600</v>
      </c>
      <c r="I11" s="261">
        <v>3</v>
      </c>
    </row>
    <row r="12" spans="1:9" ht="23" customHeight="1">
      <c r="A12" s="265">
        <v>44665</v>
      </c>
      <c r="B12" s="266">
        <v>0.33333333333333331</v>
      </c>
      <c r="C12" s="270">
        <v>7000000</v>
      </c>
      <c r="D12" s="268" t="s">
        <v>110</v>
      </c>
      <c r="E12" s="267" t="s">
        <v>155</v>
      </c>
      <c r="F12" s="271" t="s">
        <v>120</v>
      </c>
      <c r="G12" s="275"/>
      <c r="H12" s="7">
        <v>500</v>
      </c>
      <c r="I12" s="261">
        <v>4</v>
      </c>
    </row>
    <row r="13" spans="1:9" ht="23" customHeight="1">
      <c r="A13" s="265">
        <v>44672</v>
      </c>
      <c r="B13" s="266">
        <v>0.66666666666666696</v>
      </c>
      <c r="C13" s="270">
        <v>7000000</v>
      </c>
      <c r="D13" s="268" t="s">
        <v>112</v>
      </c>
      <c r="E13" s="267" t="s">
        <v>155</v>
      </c>
      <c r="F13" s="271" t="s">
        <v>120</v>
      </c>
      <c r="G13" s="272"/>
      <c r="H13" s="7">
        <v>500</v>
      </c>
      <c r="I13" s="261">
        <v>5</v>
      </c>
    </row>
    <row r="14" spans="1:9" ht="23" customHeight="1">
      <c r="A14" s="265">
        <v>44679</v>
      </c>
      <c r="B14" s="266">
        <v>0.66666666666666696</v>
      </c>
      <c r="C14" s="270">
        <v>7000000</v>
      </c>
      <c r="D14" s="268" t="s">
        <v>164</v>
      </c>
      <c r="E14" s="267" t="s">
        <v>155</v>
      </c>
      <c r="F14" s="271" t="s">
        <v>121</v>
      </c>
      <c r="G14" s="273"/>
      <c r="H14" s="7">
        <v>500</v>
      </c>
      <c r="I14" s="261">
        <v>6</v>
      </c>
    </row>
    <row r="15" spans="1:9" ht="23" customHeight="1">
      <c r="A15" s="265">
        <v>44686</v>
      </c>
      <c r="B15" s="266">
        <v>0.66666666666666696</v>
      </c>
      <c r="C15" s="270">
        <v>7000000</v>
      </c>
      <c r="D15" s="268" t="s">
        <v>113</v>
      </c>
      <c r="E15" s="267" t="s">
        <v>155</v>
      </c>
      <c r="F15" s="271" t="s">
        <v>122</v>
      </c>
      <c r="G15" s="272" t="s">
        <v>108</v>
      </c>
      <c r="H15" s="7">
        <v>550</v>
      </c>
      <c r="I15" s="261">
        <v>7</v>
      </c>
    </row>
    <row r="16" spans="1:9" ht="23" customHeight="1">
      <c r="A16" s="265">
        <v>44693</v>
      </c>
      <c r="B16" s="266">
        <v>0.66666666666666696</v>
      </c>
      <c r="C16" s="270">
        <v>7000000</v>
      </c>
      <c r="D16" s="268" t="s">
        <v>114</v>
      </c>
      <c r="E16" s="267" t="s">
        <v>155</v>
      </c>
      <c r="F16" s="271" t="s">
        <v>120</v>
      </c>
      <c r="G16" s="275" t="s">
        <v>123</v>
      </c>
      <c r="H16" s="7">
        <v>500</v>
      </c>
      <c r="I16" s="261">
        <v>8</v>
      </c>
    </row>
    <row r="17" spans="1:9" ht="23" customHeight="1">
      <c r="A17" s="265">
        <v>44700</v>
      </c>
      <c r="B17" s="266">
        <v>0.66666666666666663</v>
      </c>
      <c r="C17" s="270">
        <v>10000000</v>
      </c>
      <c r="D17" s="274" t="s">
        <v>125</v>
      </c>
      <c r="E17" s="267" t="s">
        <v>156</v>
      </c>
      <c r="F17" s="271" t="s">
        <v>121</v>
      </c>
      <c r="G17" s="272"/>
      <c r="H17" s="7">
        <v>600</v>
      </c>
      <c r="I17" s="261">
        <v>9</v>
      </c>
    </row>
    <row r="18" spans="1:9" ht="23" customHeight="1">
      <c r="A18" s="265">
        <v>44707</v>
      </c>
      <c r="B18" s="266">
        <v>0.33333333333333331</v>
      </c>
      <c r="C18" s="270">
        <v>7000000</v>
      </c>
      <c r="D18" s="268" t="s">
        <v>166</v>
      </c>
      <c r="E18" s="267" t="s">
        <v>155</v>
      </c>
      <c r="F18" s="271" t="s">
        <v>120</v>
      </c>
      <c r="G18" s="275"/>
      <c r="H18" s="7">
        <v>500</v>
      </c>
      <c r="I18" s="261">
        <v>10</v>
      </c>
    </row>
    <row r="19" spans="1:9" ht="23" customHeight="1">
      <c r="A19" s="265">
        <v>44714</v>
      </c>
      <c r="B19" s="266">
        <v>0.66666666666666696</v>
      </c>
      <c r="C19" s="270">
        <v>7000000</v>
      </c>
      <c r="D19" s="268" t="s">
        <v>100</v>
      </c>
      <c r="E19" s="267" t="s">
        <v>155</v>
      </c>
      <c r="F19" s="271" t="s">
        <v>120</v>
      </c>
      <c r="G19" s="272" t="s">
        <v>108</v>
      </c>
      <c r="H19" s="7">
        <v>550</v>
      </c>
      <c r="I19" s="261">
        <v>11</v>
      </c>
    </row>
    <row r="20" spans="1:9" ht="23" customHeight="1">
      <c r="A20" s="265">
        <v>44721</v>
      </c>
      <c r="B20" s="266">
        <v>0.66666666666666696</v>
      </c>
      <c r="C20" s="270">
        <v>7000000</v>
      </c>
      <c r="D20" s="268" t="s">
        <v>117</v>
      </c>
      <c r="E20" s="267" t="s">
        <v>155</v>
      </c>
      <c r="F20" s="271" t="s">
        <v>121</v>
      </c>
      <c r="G20" s="275"/>
      <c r="H20" s="7">
        <v>500</v>
      </c>
      <c r="I20" s="261">
        <v>12</v>
      </c>
    </row>
    <row r="21" spans="1:9" ht="23" customHeight="1">
      <c r="A21" s="265" t="s">
        <v>165</v>
      </c>
      <c r="B21" s="266"/>
      <c r="C21" s="270" t="s">
        <v>149</v>
      </c>
      <c r="D21" s="268" t="s">
        <v>150</v>
      </c>
      <c r="E21" s="267" t="s">
        <v>151</v>
      </c>
      <c r="F21" s="271"/>
      <c r="G21" s="272"/>
      <c r="H21" s="7">
        <v>500</v>
      </c>
      <c r="I21" s="261">
        <v>13</v>
      </c>
    </row>
    <row r="22" spans="1:9" ht="23" customHeight="1">
      <c r="A22" s="265">
        <v>44728</v>
      </c>
      <c r="B22" s="266">
        <v>0.66666666666666696</v>
      </c>
      <c r="C22" s="270">
        <v>10000000</v>
      </c>
      <c r="D22" s="274" t="s">
        <v>124</v>
      </c>
      <c r="E22" s="267" t="s">
        <v>156</v>
      </c>
      <c r="F22" s="271" t="s">
        <v>122</v>
      </c>
      <c r="G22" s="275"/>
      <c r="H22" s="7">
        <v>600</v>
      </c>
      <c r="I22" s="261">
        <v>14</v>
      </c>
    </row>
    <row r="23" spans="1:9" ht="23" customHeight="1">
      <c r="A23" s="265">
        <v>44735</v>
      </c>
      <c r="B23" s="266">
        <v>0.66666666666666696</v>
      </c>
      <c r="C23" s="270">
        <v>7000000</v>
      </c>
      <c r="D23" s="268" t="s">
        <v>115</v>
      </c>
      <c r="E23" s="267" t="s">
        <v>155</v>
      </c>
      <c r="F23" s="271" t="s">
        <v>120</v>
      </c>
      <c r="G23" s="272"/>
      <c r="H23" s="7">
        <v>500</v>
      </c>
      <c r="I23" s="261">
        <v>15</v>
      </c>
    </row>
    <row r="24" spans="1:9" ht="23" customHeight="1">
      <c r="A24" s="265">
        <v>44742</v>
      </c>
      <c r="B24" s="266">
        <v>0.66666666666666696</v>
      </c>
      <c r="C24" s="270">
        <v>7000000</v>
      </c>
      <c r="D24" s="268" t="s">
        <v>116</v>
      </c>
      <c r="E24" s="267" t="s">
        <v>155</v>
      </c>
      <c r="F24" s="271" t="s">
        <v>121</v>
      </c>
      <c r="G24" s="275"/>
      <c r="H24" s="7">
        <v>500</v>
      </c>
      <c r="I24" s="261">
        <v>16</v>
      </c>
    </row>
    <row r="25" spans="1:9" ht="23" customHeight="1">
      <c r="A25" s="265">
        <v>44749</v>
      </c>
      <c r="B25" s="266">
        <v>0.66666666666666696</v>
      </c>
      <c r="C25" s="270">
        <v>7000000</v>
      </c>
      <c r="D25" s="268" t="s">
        <v>167</v>
      </c>
      <c r="E25" s="267" t="s">
        <v>155</v>
      </c>
      <c r="F25" s="271" t="s">
        <v>122</v>
      </c>
      <c r="G25" s="272" t="s">
        <v>108</v>
      </c>
      <c r="H25" s="7">
        <v>550</v>
      </c>
      <c r="I25" s="261">
        <v>17</v>
      </c>
    </row>
    <row r="26" spans="1:9" ht="23" customHeight="1">
      <c r="A26" s="265">
        <v>44756</v>
      </c>
      <c r="B26" s="266">
        <v>0.66666666666666696</v>
      </c>
      <c r="C26" s="270">
        <v>10000000</v>
      </c>
      <c r="D26" s="274" t="s">
        <v>134</v>
      </c>
      <c r="E26" s="267" t="s">
        <v>156</v>
      </c>
      <c r="F26" s="271" t="s">
        <v>120</v>
      </c>
      <c r="G26" s="275"/>
      <c r="H26" s="7">
        <v>600</v>
      </c>
      <c r="I26" s="261">
        <v>18</v>
      </c>
    </row>
    <row r="27" spans="1:9" ht="23" customHeight="1">
      <c r="A27" s="265">
        <v>44763</v>
      </c>
      <c r="B27" s="266">
        <v>0.66666666666666696</v>
      </c>
      <c r="C27" s="270">
        <v>7000000</v>
      </c>
      <c r="D27" s="268" t="s">
        <v>133</v>
      </c>
      <c r="E27" s="267" t="s">
        <v>155</v>
      </c>
      <c r="F27" s="271" t="s">
        <v>121</v>
      </c>
      <c r="G27" s="272"/>
      <c r="H27" s="7">
        <v>500</v>
      </c>
      <c r="I27" s="261">
        <v>19</v>
      </c>
    </row>
    <row r="28" spans="1:9" ht="23" customHeight="1">
      <c r="A28" s="265">
        <v>44770</v>
      </c>
      <c r="B28" s="266">
        <v>0.66666666666666696</v>
      </c>
      <c r="C28" s="270">
        <v>7000000</v>
      </c>
      <c r="D28" s="268" t="s">
        <v>168</v>
      </c>
      <c r="E28" s="267" t="s">
        <v>156</v>
      </c>
      <c r="F28" s="271" t="s">
        <v>122</v>
      </c>
      <c r="G28" s="275"/>
      <c r="H28" s="7">
        <v>500</v>
      </c>
      <c r="I28" s="261">
        <v>20</v>
      </c>
    </row>
    <row r="29" spans="1:9" ht="23" customHeight="1">
      <c r="A29" s="265">
        <v>44777</v>
      </c>
      <c r="B29" s="266">
        <v>0.66666666666666696</v>
      </c>
      <c r="C29" s="270">
        <v>7000000</v>
      </c>
      <c r="D29" s="268" t="s">
        <v>101</v>
      </c>
      <c r="E29" s="267" t="s">
        <v>155</v>
      </c>
      <c r="F29" s="271" t="s">
        <v>120</v>
      </c>
      <c r="G29" s="272" t="s">
        <v>108</v>
      </c>
      <c r="H29" s="7">
        <v>550</v>
      </c>
      <c r="I29" s="261">
        <v>21</v>
      </c>
    </row>
    <row r="30" spans="1:9" ht="23" customHeight="1">
      <c r="A30" s="265">
        <v>44784</v>
      </c>
      <c r="B30" s="266">
        <v>0.66666666666666696</v>
      </c>
      <c r="C30" s="270">
        <v>7000000</v>
      </c>
      <c r="D30" s="268" t="s">
        <v>157</v>
      </c>
      <c r="E30" s="267" t="s">
        <v>155</v>
      </c>
      <c r="F30" s="271" t="s">
        <v>121</v>
      </c>
      <c r="G30" s="275" t="s">
        <v>177</v>
      </c>
      <c r="I30" s="261">
        <v>22</v>
      </c>
    </row>
    <row r="31" spans="1:9" ht="23" customHeight="1">
      <c r="A31" s="265">
        <v>44791</v>
      </c>
      <c r="B31" s="266">
        <v>0.66666666666666696</v>
      </c>
      <c r="C31" s="270">
        <v>7000000</v>
      </c>
      <c r="D31" s="268" t="s">
        <v>118</v>
      </c>
      <c r="E31" s="267" t="s">
        <v>155</v>
      </c>
      <c r="F31" s="271" t="s">
        <v>122</v>
      </c>
      <c r="G31" s="272"/>
      <c r="H31" s="7">
        <v>500</v>
      </c>
      <c r="I31" s="261">
        <v>23</v>
      </c>
    </row>
    <row r="32" spans="1:9" ht="23" customHeight="1">
      <c r="A32" s="265">
        <v>44798</v>
      </c>
      <c r="B32" s="266">
        <v>0.66666666666666696</v>
      </c>
      <c r="C32" s="270">
        <v>7000000</v>
      </c>
      <c r="D32" s="268" t="s">
        <v>169</v>
      </c>
      <c r="E32" s="267" t="s">
        <v>156</v>
      </c>
      <c r="F32" s="271" t="s">
        <v>120</v>
      </c>
      <c r="G32" s="275" t="s">
        <v>176</v>
      </c>
      <c r="H32" s="7">
        <v>500</v>
      </c>
      <c r="I32" s="261">
        <v>24</v>
      </c>
    </row>
    <row r="33" spans="1:9" ht="23" customHeight="1">
      <c r="A33" s="265">
        <v>44799</v>
      </c>
      <c r="B33" s="266"/>
      <c r="C33" s="270" t="s">
        <v>149</v>
      </c>
      <c r="D33" s="268" t="s">
        <v>150</v>
      </c>
      <c r="E33" s="267" t="s">
        <v>151</v>
      </c>
      <c r="F33" s="271"/>
      <c r="G33" s="272"/>
      <c r="H33" s="7">
        <v>500</v>
      </c>
      <c r="I33" s="261">
        <v>25</v>
      </c>
    </row>
    <row r="34" spans="1:9" ht="23" customHeight="1">
      <c r="A34" s="265">
        <v>44805</v>
      </c>
      <c r="B34" s="266">
        <v>0.66666666666666696</v>
      </c>
      <c r="C34" s="270">
        <v>7000000</v>
      </c>
      <c r="D34" s="268" t="s">
        <v>159</v>
      </c>
      <c r="E34" s="267" t="s">
        <v>155</v>
      </c>
      <c r="F34" s="271" t="s">
        <v>121</v>
      </c>
      <c r="G34" s="275" t="s">
        <v>108</v>
      </c>
      <c r="H34" s="7">
        <v>550</v>
      </c>
      <c r="I34" s="261">
        <v>26</v>
      </c>
    </row>
    <row r="35" spans="1:9" ht="23" customHeight="1">
      <c r="A35" s="265">
        <v>44812</v>
      </c>
      <c r="B35" s="266">
        <v>0.66666666666666696</v>
      </c>
      <c r="C35" s="270">
        <v>7000000</v>
      </c>
      <c r="D35" s="268" t="s">
        <v>141</v>
      </c>
      <c r="E35" s="267" t="s">
        <v>155</v>
      </c>
      <c r="F35" s="271" t="s">
        <v>122</v>
      </c>
      <c r="G35" s="272"/>
      <c r="H35" s="7">
        <v>500</v>
      </c>
      <c r="I35" s="261">
        <v>27</v>
      </c>
    </row>
    <row r="36" spans="1:9" ht="23" customHeight="1">
      <c r="A36" s="265">
        <v>44819</v>
      </c>
      <c r="B36" s="266">
        <v>0.66666666666666696</v>
      </c>
      <c r="C36" s="270">
        <v>7000000</v>
      </c>
      <c r="D36" s="268" t="s">
        <v>161</v>
      </c>
      <c r="E36" s="267" t="s">
        <v>155</v>
      </c>
      <c r="F36" s="271" t="s">
        <v>120</v>
      </c>
      <c r="G36" s="275"/>
      <c r="H36" s="7">
        <v>500</v>
      </c>
      <c r="I36" s="261">
        <v>28</v>
      </c>
    </row>
    <row r="37" spans="1:9" ht="23" customHeight="1">
      <c r="A37" s="265">
        <v>44826</v>
      </c>
      <c r="B37" s="266">
        <v>0.66666666666666696</v>
      </c>
      <c r="C37" s="270">
        <v>7000000</v>
      </c>
      <c r="D37" s="268" t="s">
        <v>215</v>
      </c>
      <c r="E37" s="267" t="s">
        <v>156</v>
      </c>
      <c r="F37" s="271" t="s">
        <v>121</v>
      </c>
      <c r="G37" s="272"/>
      <c r="H37" s="7">
        <v>500</v>
      </c>
      <c r="I37" s="261">
        <v>29</v>
      </c>
    </row>
    <row r="38" spans="1:9" ht="23" customHeight="1">
      <c r="A38" s="265">
        <v>44833</v>
      </c>
      <c r="B38" s="266">
        <v>0.66666666666666696</v>
      </c>
      <c r="C38" s="270">
        <v>8000000</v>
      </c>
      <c r="D38" s="268" t="s">
        <v>216</v>
      </c>
      <c r="E38" s="267" t="s">
        <v>155</v>
      </c>
      <c r="F38" s="271" t="s">
        <v>122</v>
      </c>
      <c r="G38" s="275"/>
      <c r="H38" s="7">
        <v>500</v>
      </c>
      <c r="I38" s="261">
        <v>30</v>
      </c>
    </row>
    <row r="39" spans="1:9" ht="23" customHeight="1">
      <c r="A39" s="265">
        <v>44840</v>
      </c>
      <c r="B39" s="266">
        <v>0.66666666666666696</v>
      </c>
      <c r="C39" s="270">
        <v>9000000</v>
      </c>
      <c r="D39" s="268" t="s">
        <v>217</v>
      </c>
      <c r="E39" s="267" t="s">
        <v>155</v>
      </c>
      <c r="F39" s="271" t="s">
        <v>120</v>
      </c>
      <c r="G39" s="272" t="s">
        <v>108</v>
      </c>
      <c r="H39" s="7">
        <v>550</v>
      </c>
      <c r="I39" s="261">
        <v>31</v>
      </c>
    </row>
    <row r="40" spans="1:9" ht="23" customHeight="1">
      <c r="A40" s="265">
        <v>44847</v>
      </c>
      <c r="B40" s="266">
        <v>0.66666666666666696</v>
      </c>
      <c r="C40" s="270">
        <v>10000000</v>
      </c>
      <c r="D40" s="268" t="s">
        <v>162</v>
      </c>
      <c r="E40" s="267" t="s">
        <v>155</v>
      </c>
      <c r="F40" s="271" t="s">
        <v>121</v>
      </c>
      <c r="G40" s="275"/>
      <c r="H40" s="7">
        <v>500</v>
      </c>
      <c r="I40" s="261">
        <v>32</v>
      </c>
    </row>
    <row r="41" spans="1:9" ht="23" customHeight="1">
      <c r="A41" s="377">
        <v>44849</v>
      </c>
      <c r="B41" s="266">
        <v>0.33333333333333331</v>
      </c>
      <c r="C41" s="270">
        <v>5000000</v>
      </c>
      <c r="D41" s="380" t="s">
        <v>174</v>
      </c>
      <c r="E41" s="267" t="s">
        <v>155</v>
      </c>
      <c r="F41" s="271" t="s">
        <v>163</v>
      </c>
      <c r="G41" s="272" t="s">
        <v>129</v>
      </c>
      <c r="H41" s="7">
        <v>500</v>
      </c>
      <c r="I41" s="261">
        <v>33</v>
      </c>
    </row>
    <row r="42" spans="1:9" ht="23" customHeight="1">
      <c r="A42" s="378"/>
      <c r="B42" s="266">
        <v>0.41666666666666669</v>
      </c>
      <c r="C42" s="270">
        <v>5000000</v>
      </c>
      <c r="D42" s="381"/>
      <c r="E42" s="267" t="s">
        <v>155</v>
      </c>
      <c r="F42" s="271" t="s">
        <v>179</v>
      </c>
      <c r="G42" s="275" t="s">
        <v>129</v>
      </c>
      <c r="H42" s="7">
        <v>500</v>
      </c>
      <c r="I42" s="261">
        <v>34</v>
      </c>
    </row>
    <row r="43" spans="1:9" ht="23" customHeight="1">
      <c r="A43" s="379"/>
      <c r="B43" s="266">
        <v>0.54166666666666663</v>
      </c>
      <c r="C43" s="270">
        <v>5000000</v>
      </c>
      <c r="D43" s="382"/>
      <c r="E43" s="267" t="s">
        <v>155</v>
      </c>
      <c r="F43" s="271" t="s">
        <v>180</v>
      </c>
      <c r="G43" s="272" t="s">
        <v>129</v>
      </c>
      <c r="H43" s="7">
        <v>500</v>
      </c>
      <c r="I43" s="261">
        <v>35</v>
      </c>
    </row>
    <row r="44" spans="1:9" ht="14" customHeight="1">
      <c r="A44" s="276"/>
      <c r="B44" s="277"/>
      <c r="C44" s="278"/>
      <c r="D44" s="279"/>
      <c r="E44" s="280"/>
      <c r="F44" s="7"/>
      <c r="G44" s="281"/>
    </row>
    <row r="45" spans="1:9" ht="23" customHeight="1">
      <c r="A45" s="375" t="s">
        <v>171</v>
      </c>
      <c r="B45" s="375"/>
      <c r="C45" s="375"/>
      <c r="D45" s="375"/>
      <c r="E45" s="375"/>
      <c r="F45" s="375"/>
      <c r="G45" s="375"/>
    </row>
    <row r="46" spans="1:9" ht="23" customHeight="1">
      <c r="A46" s="265">
        <v>44857</v>
      </c>
      <c r="B46" s="266">
        <v>0.41666666666666669</v>
      </c>
      <c r="C46" s="270"/>
      <c r="D46" s="268"/>
      <c r="E46" s="267" t="s">
        <v>155</v>
      </c>
      <c r="F46" s="271"/>
      <c r="G46" s="282" t="s">
        <v>170</v>
      </c>
    </row>
    <row r="47" spans="1:9" ht="23" customHeight="1">
      <c r="A47" s="265">
        <v>44864</v>
      </c>
      <c r="B47" s="266">
        <v>0.41666666666666669</v>
      </c>
      <c r="C47" s="270"/>
      <c r="D47" s="268"/>
      <c r="E47" s="267" t="s">
        <v>155</v>
      </c>
      <c r="F47" s="271"/>
      <c r="G47" s="282" t="s">
        <v>170</v>
      </c>
    </row>
    <row r="48" spans="1:9" ht="23" customHeight="1">
      <c r="A48" s="265">
        <v>44871</v>
      </c>
      <c r="B48" s="266">
        <v>0.41666666666666669</v>
      </c>
      <c r="C48" s="270"/>
      <c r="D48" s="268"/>
      <c r="E48" s="267" t="s">
        <v>155</v>
      </c>
      <c r="F48" s="271"/>
      <c r="G48" s="282" t="s">
        <v>170</v>
      </c>
    </row>
    <row r="49" spans="1:8" ht="14" customHeight="1"/>
    <row r="50" spans="1:8" s="190" customFormat="1" ht="23" customHeight="1">
      <c r="A50" s="370" t="s">
        <v>87</v>
      </c>
      <c r="B50" s="371"/>
      <c r="C50" s="371"/>
      <c r="D50" s="371"/>
      <c r="E50" s="371"/>
      <c r="F50" s="371"/>
      <c r="G50" s="372"/>
      <c r="H50" s="7"/>
    </row>
    <row r="51" spans="1:8" s="190" customFormat="1" ht="23" customHeight="1">
      <c r="A51" s="265" t="s">
        <v>165</v>
      </c>
      <c r="B51" s="283" t="s">
        <v>74</v>
      </c>
      <c r="C51" s="268"/>
      <c r="D51" s="268" t="s">
        <v>135</v>
      </c>
      <c r="E51" s="268"/>
      <c r="F51" s="268"/>
      <c r="G51" s="269" t="s">
        <v>88</v>
      </c>
      <c r="H51" s="7"/>
    </row>
  </sheetData>
  <sheetProtection selectLockedCells="1" selectUnlockedCells="1"/>
  <sortState xmlns:xlrd2="http://schemas.microsoft.com/office/spreadsheetml/2017/richdata2" ref="A34:G35">
    <sortCondition ref="A34:A35"/>
  </sortState>
  <mergeCells count="8">
    <mergeCell ref="A50:G50"/>
    <mergeCell ref="A1:G1"/>
    <mergeCell ref="A2:G2"/>
    <mergeCell ref="A3:G3"/>
    <mergeCell ref="A8:G8"/>
    <mergeCell ref="A45:G45"/>
    <mergeCell ref="A41:A43"/>
    <mergeCell ref="D41:D43"/>
  </mergeCells>
  <phoneticPr fontId="29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62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44">
    <tabColor rgb="FFFF0000"/>
    <pageSetUpPr fitToPage="1"/>
  </sheetPr>
  <dimension ref="A1:H37"/>
  <sheetViews>
    <sheetView workbookViewId="0">
      <selection sqref="A1:G1"/>
    </sheetView>
  </sheetViews>
  <sheetFormatPr baseColWidth="10" defaultColWidth="11.5" defaultRowHeight="13"/>
  <cols>
    <col min="1" max="1" width="11" customWidth="1"/>
    <col min="2" max="2" width="12.5" bestFit="1" customWidth="1"/>
    <col min="3" max="3" width="32.33203125" customWidth="1"/>
    <col min="4" max="4" width="28.83203125" style="95" customWidth="1"/>
    <col min="5" max="5" width="12.1640625" style="8" customWidth="1"/>
    <col min="6" max="6" width="21.6640625" style="95" bestFit="1" customWidth="1"/>
    <col min="7" max="7" width="18.33203125" style="95" customWidth="1"/>
  </cols>
  <sheetData>
    <row r="1" spans="1:8" ht="29">
      <c r="A1" s="383" t="s">
        <v>175</v>
      </c>
      <c r="B1" s="383"/>
      <c r="C1" s="383"/>
      <c r="D1" s="383"/>
      <c r="E1" s="383"/>
      <c r="F1" s="383"/>
      <c r="G1" s="383"/>
    </row>
    <row r="2" spans="1:8" s="133" customFormat="1" ht="16">
      <c r="A2" s="193" t="s">
        <v>62</v>
      </c>
      <c r="B2" s="193" t="s">
        <v>82</v>
      </c>
      <c r="C2" s="193" t="s">
        <v>83</v>
      </c>
      <c r="D2" s="193" t="s">
        <v>90</v>
      </c>
      <c r="E2" s="193" t="s">
        <v>91</v>
      </c>
      <c r="F2" s="193" t="s">
        <v>92</v>
      </c>
      <c r="G2" s="193" t="s">
        <v>97</v>
      </c>
      <c r="H2" s="194"/>
    </row>
    <row r="3" spans="1:8" ht="16" hidden="1">
      <c r="A3" s="300">
        <f>'Tourplan m. sløjfer'!A9</f>
        <v>44647</v>
      </c>
      <c r="B3" s="188">
        <f>'Tourplan m. sløjfer'!C9</f>
        <v>7000000</v>
      </c>
      <c r="C3" s="158" t="str">
        <f>'Tourplan m. sløjfer'!D9</f>
        <v>WGC  Dell Technologies Match Play</v>
      </c>
      <c r="D3" s="158" t="str">
        <f>'27-03'!A4</f>
        <v>Steen Nybo</v>
      </c>
      <c r="E3" s="188">
        <v>42</v>
      </c>
      <c r="F3" s="158" t="str">
        <f>'27-03'!A10</f>
        <v>Peder Clausen</v>
      </c>
      <c r="G3" s="326">
        <f>'27-03'!E10</f>
        <v>3.48</v>
      </c>
    </row>
    <row r="4" spans="1:8" ht="16" hidden="1">
      <c r="A4" s="300">
        <f>'Tourplan m. sløjfer'!A10</f>
        <v>44651</v>
      </c>
      <c r="B4" s="188">
        <f>'Tourplan m. sløjfer'!C10</f>
        <v>7000000</v>
      </c>
      <c r="C4" s="158" t="str">
        <f>'Tourplan m. sløjfer'!D10</f>
        <v xml:space="preserve">Valero Texas Open </v>
      </c>
      <c r="D4" s="158" t="str">
        <f>'31-03'!A4</f>
        <v>Kim Paasch</v>
      </c>
      <c r="E4" s="188">
        <v>34</v>
      </c>
      <c r="F4" s="158" t="str">
        <f>'31-03'!A5</f>
        <v>Steen Nybo</v>
      </c>
      <c r="G4" s="326">
        <f>'31-03'!E5</f>
        <v>2.15</v>
      </c>
    </row>
    <row r="5" spans="1:8" ht="17" hidden="1" thickBot="1">
      <c r="A5" s="301">
        <f>'Tourplan m. sløjfer'!A11</f>
        <v>44658</v>
      </c>
      <c r="B5" s="189">
        <f>'Tourplan m. sløjfer'!C11</f>
        <v>10000000</v>
      </c>
      <c r="C5" s="166" t="str">
        <f>'Tourplan m. sløjfer'!D11</f>
        <v>THE MASTERS</v>
      </c>
      <c r="D5" s="166" t="str">
        <f>'07-04'!A4</f>
        <v>Erik M. Pedersen</v>
      </c>
      <c r="E5" s="189">
        <v>63</v>
      </c>
      <c r="F5" s="166" t="str">
        <f>'07-04'!A12</f>
        <v>Kim Paasch</v>
      </c>
      <c r="G5" s="327">
        <f>'07-04'!E12</f>
        <v>2.2400000000000002</v>
      </c>
    </row>
    <row r="6" spans="1:8" ht="16" hidden="1">
      <c r="A6" s="300">
        <f>'Tourplan m. sløjfer'!A12</f>
        <v>44665</v>
      </c>
      <c r="B6" s="188">
        <f>'Tourplan m. sløjfer'!C12</f>
        <v>7000000</v>
      </c>
      <c r="C6" s="158" t="str">
        <f>'Tourplan m. sløjfer'!D12</f>
        <v xml:space="preserve">RBC Heritage </v>
      </c>
      <c r="D6" s="158" t="str">
        <f>'14-04'!A4</f>
        <v>Morten</v>
      </c>
      <c r="E6" s="188">
        <f>'14-04'!C4</f>
        <v>42</v>
      </c>
      <c r="F6" s="158" t="str">
        <f>'14-04'!A5</f>
        <v>Kim</v>
      </c>
      <c r="G6" s="326">
        <f>'14-04'!E5</f>
        <v>6.63</v>
      </c>
    </row>
    <row r="7" spans="1:8" ht="16" hidden="1">
      <c r="A7" s="300">
        <f>'Tourplan m. sløjfer'!A13</f>
        <v>44672</v>
      </c>
      <c r="B7" s="188">
        <f>'Tourplan m. sløjfer'!C13</f>
        <v>7000000</v>
      </c>
      <c r="C7" s="158" t="str">
        <f>'Tourplan m. sløjfer'!D13</f>
        <v xml:space="preserve">Zurich Classic of New Orleans </v>
      </c>
      <c r="D7" s="158" t="str">
        <f>'21-04'!A4</f>
        <v>Karsten</v>
      </c>
      <c r="E7" s="188">
        <f>'21-04'!C4</f>
        <v>41</v>
      </c>
      <c r="F7" s="158" t="str">
        <f>'21-04'!A21</f>
        <v>Torben</v>
      </c>
      <c r="G7" s="326">
        <f>'21-04'!E21</f>
        <v>1.1599999999999999</v>
      </c>
    </row>
    <row r="8" spans="1:8" ht="16" hidden="1">
      <c r="A8" s="300">
        <f>'Tourplan m. sløjfer'!A14</f>
        <v>44679</v>
      </c>
      <c r="B8" s="188">
        <f>'Tourplan m. sløjfer'!C14</f>
        <v>7000000</v>
      </c>
      <c r="C8" s="158" t="str">
        <f>'Tourplan m. sløjfer'!D14</f>
        <v xml:space="preserve">Mexico Open </v>
      </c>
      <c r="D8" s="158" t="str">
        <f>'28-04'!A4</f>
        <v>Per</v>
      </c>
      <c r="E8" s="188">
        <f>'28-04'!C4</f>
        <v>37</v>
      </c>
      <c r="F8" s="158" t="str">
        <f>'28-04'!A8</f>
        <v>Morten</v>
      </c>
      <c r="G8" s="326">
        <f>'28-04'!E8</f>
        <v>3.21</v>
      </c>
    </row>
    <row r="9" spans="1:8" ht="17" hidden="1" thickBot="1">
      <c r="A9" s="301">
        <f>'Tourplan m. sløjfer'!A15</f>
        <v>44686</v>
      </c>
      <c r="B9" s="189">
        <f>'Tourplan m. sløjfer'!C15</f>
        <v>7000000</v>
      </c>
      <c r="C9" s="166" t="str">
        <f>'Tourplan m. sløjfer'!D15</f>
        <v xml:space="preserve">Wells Fargo Championship </v>
      </c>
      <c r="D9" s="166" t="str">
        <f>'05-05'!A4</f>
        <v>Kristian</v>
      </c>
      <c r="E9" s="189">
        <v>41</v>
      </c>
      <c r="F9" s="166" t="s">
        <v>276</v>
      </c>
      <c r="G9" s="327">
        <v>1.71</v>
      </c>
    </row>
    <row r="10" spans="1:8" ht="16" hidden="1">
      <c r="A10" s="300">
        <f>'Tourplan m. sløjfer'!A16</f>
        <v>44693</v>
      </c>
      <c r="B10" s="188">
        <f>'Tourplan m. sløjfer'!C16</f>
        <v>7000000</v>
      </c>
      <c r="C10" s="158" t="str">
        <f>'Tourplan m. sløjfer'!D16</f>
        <v xml:space="preserve">AT&amp;T Byron Nelson </v>
      </c>
      <c r="D10" s="158" t="str">
        <f>'12-05'!A4</f>
        <v>Jakob</v>
      </c>
      <c r="E10" s="188">
        <v>37</v>
      </c>
      <c r="F10" s="158" t="str">
        <f>'12-05'!A14</f>
        <v>Claus</v>
      </c>
      <c r="G10" s="326">
        <v>1.48</v>
      </c>
    </row>
    <row r="11" spans="1:8" ht="16" hidden="1">
      <c r="A11" s="300">
        <f>'Tourplan m. sløjfer'!A17</f>
        <v>44700</v>
      </c>
      <c r="B11" s="188">
        <f>'Tourplan m. sløjfer'!C17</f>
        <v>10000000</v>
      </c>
      <c r="C11" s="158" t="str">
        <f>'Tourplan m. sløjfer'!D17</f>
        <v xml:space="preserve">PGA CHAMPIONSHIP </v>
      </c>
      <c r="D11" s="158" t="str">
        <f>'19-05'!A4</f>
        <v>Per</v>
      </c>
      <c r="E11" s="188">
        <v>61</v>
      </c>
      <c r="F11" s="158" t="str">
        <f>'19-05'!A11</f>
        <v>Erik</v>
      </c>
      <c r="G11" s="326">
        <v>2.48</v>
      </c>
    </row>
    <row r="12" spans="1:8" ht="16" hidden="1">
      <c r="A12" s="300">
        <f>'Tourplan m. sløjfer'!A18</f>
        <v>44707</v>
      </c>
      <c r="B12" s="188">
        <f>'Tourplan m. sløjfer'!C18</f>
        <v>7000000</v>
      </c>
      <c r="C12" s="158" t="str">
        <f>'Tourplan m. sløjfer'!D18</f>
        <v>Charles Schwab Challenge</v>
      </c>
      <c r="D12" s="158" t="str">
        <f>'26-05'!A4</f>
        <v>Kim</v>
      </c>
      <c r="E12" s="188">
        <f>'26-05'!C4</f>
        <v>43</v>
      </c>
      <c r="F12" s="158" t="str">
        <f>'26-05'!A9</f>
        <v>Kristian</v>
      </c>
      <c r="G12" s="326">
        <v>0</v>
      </c>
    </row>
    <row r="13" spans="1:8" ht="17" hidden="1" thickBot="1">
      <c r="A13" s="301">
        <f>'Tourplan m. sløjfer'!A19</f>
        <v>44714</v>
      </c>
      <c r="B13" s="189">
        <f>'Tourplan m. sløjfer'!C19</f>
        <v>7000000</v>
      </c>
      <c r="C13" s="166" t="str">
        <f>'Tourplan m. sløjfer'!D19</f>
        <v>the Memorial Tournament</v>
      </c>
      <c r="D13" s="166" t="str">
        <f>'02-06'!A4</f>
        <v>Carsten</v>
      </c>
      <c r="E13" s="189">
        <f>'02-06'!C4</f>
        <v>42</v>
      </c>
      <c r="F13" s="166" t="str">
        <f>'02-06'!A14</f>
        <v>Torben</v>
      </c>
      <c r="G13" s="327">
        <v>1.4</v>
      </c>
    </row>
    <row r="14" spans="1:8" ht="16" hidden="1">
      <c r="A14" s="300">
        <f>'Tourplan m. sløjfer'!A20</f>
        <v>44721</v>
      </c>
      <c r="B14" s="188">
        <f>'Tourplan m. sløjfer'!C20</f>
        <v>7000000</v>
      </c>
      <c r="C14" s="158" t="str">
        <f>'Tourplan m. sløjfer'!D20</f>
        <v xml:space="preserve">RBC Canadian Open </v>
      </c>
      <c r="D14" s="158" t="str">
        <f>'09-06'!A4</f>
        <v>Peder</v>
      </c>
      <c r="E14" s="188">
        <f>'09-06'!C4</f>
        <v>41</v>
      </c>
      <c r="F14" s="158" t="str">
        <f>'09-06'!A12</f>
        <v>Martin K</v>
      </c>
      <c r="G14" s="326">
        <v>3.44</v>
      </c>
    </row>
    <row r="15" spans="1:8" ht="16" hidden="1">
      <c r="A15" s="300">
        <f>'Tourplan m. sløjfer'!A22</f>
        <v>44728</v>
      </c>
      <c r="B15" s="188">
        <f>'Tourplan m. sløjfer'!C22</f>
        <v>10000000</v>
      </c>
      <c r="C15" s="158" t="str">
        <f>'Tourplan m. sløjfer'!D22</f>
        <v>U.S. OPEN</v>
      </c>
      <c r="D15" s="158" t="s">
        <v>294</v>
      </c>
      <c r="E15" s="188">
        <f>'16-06'!C4</f>
        <v>70</v>
      </c>
      <c r="F15" s="158" t="str">
        <f>'16-06'!A5</f>
        <v>René</v>
      </c>
      <c r="G15" s="326">
        <f>'16-06'!E5</f>
        <v>6.76</v>
      </c>
    </row>
    <row r="16" spans="1:8" ht="16" hidden="1">
      <c r="A16" s="328">
        <f>'Tourplan m. sløjfer'!A23</f>
        <v>44735</v>
      </c>
      <c r="B16" s="329">
        <f>'Tourplan m. sløjfer'!C23</f>
        <v>7000000</v>
      </c>
      <c r="C16" s="330" t="str">
        <f>'Tourplan m. sløjfer'!D23</f>
        <v xml:space="preserve">Travelers Championship </v>
      </c>
      <c r="D16" s="330" t="s">
        <v>325</v>
      </c>
      <c r="E16" s="329"/>
      <c r="F16" s="330"/>
      <c r="G16" s="331"/>
    </row>
    <row r="17" spans="1:7" ht="16" hidden="1">
      <c r="A17" s="300">
        <f>'Tourplan m. sløjfer'!A24</f>
        <v>44742</v>
      </c>
      <c r="B17" s="188">
        <f>'Tourplan m. sløjfer'!C24</f>
        <v>7000000</v>
      </c>
      <c r="C17" s="158" t="str">
        <f>'Tourplan m. sløjfer'!D24</f>
        <v xml:space="preserve">John Deere Classic </v>
      </c>
      <c r="D17" s="158" t="s">
        <v>160</v>
      </c>
      <c r="E17" s="188" t="s">
        <v>326</v>
      </c>
      <c r="F17" s="158" t="s">
        <v>281</v>
      </c>
      <c r="G17" s="326">
        <v>4.67</v>
      </c>
    </row>
    <row r="18" spans="1:7" ht="17" hidden="1" thickBot="1">
      <c r="A18" s="301">
        <f>'Tourplan m. sløjfer'!A25</f>
        <v>44749</v>
      </c>
      <c r="B18" s="189">
        <f>'Tourplan m. sløjfer'!C25</f>
        <v>7000000</v>
      </c>
      <c r="C18" s="166" t="str">
        <f>'Tourplan m. sløjfer'!D25</f>
        <v>Genesis Scottish Open</v>
      </c>
      <c r="D18" s="166" t="str">
        <f>'07-07'!A4</f>
        <v>Peder Clausen</v>
      </c>
      <c r="E18" s="189" t="s">
        <v>333</v>
      </c>
      <c r="F18" s="166" t="str">
        <f>'07-07'!A17</f>
        <v>Martin Karkov</v>
      </c>
      <c r="G18" s="327">
        <f>'07-07'!E17</f>
        <v>1.75</v>
      </c>
    </row>
    <row r="19" spans="1:7" ht="16" hidden="1">
      <c r="A19" s="300">
        <f>'Tourplan m. sløjfer'!A26</f>
        <v>44756</v>
      </c>
      <c r="B19" s="188">
        <f>'Tourplan m. sløjfer'!C26</f>
        <v>10000000</v>
      </c>
      <c r="C19" s="158" t="str">
        <f>'Tourplan m. sløjfer'!D26</f>
        <v>THE OPEN CHAMPIONSHIP</v>
      </c>
      <c r="D19" s="158" t="str">
        <f>'14-07'!A4</f>
        <v>Carsten Lund</v>
      </c>
      <c r="E19" s="188" t="s">
        <v>334</v>
      </c>
      <c r="F19" s="158" t="str">
        <f>'14-07'!A14</f>
        <v>Claus Jessen</v>
      </c>
      <c r="G19" s="326">
        <v>1.94</v>
      </c>
    </row>
    <row r="20" spans="1:7" ht="16" hidden="1">
      <c r="A20" s="300">
        <f>'Tourplan m. sløjfer'!A27</f>
        <v>44763</v>
      </c>
      <c r="B20" s="188">
        <f>'Tourplan m. sløjfer'!C27</f>
        <v>7000000</v>
      </c>
      <c r="C20" s="158" t="str">
        <f>'Tourplan m. sløjfer'!D27</f>
        <v>3M Open</v>
      </c>
      <c r="D20" s="158" t="str">
        <f>'21-07'!A4</f>
        <v>Martin Karkov</v>
      </c>
      <c r="E20" s="188" t="s">
        <v>335</v>
      </c>
      <c r="F20" s="158" t="str">
        <f>'21-07'!A4</f>
        <v>Martin Karkov</v>
      </c>
      <c r="G20" s="326">
        <v>4.12</v>
      </c>
    </row>
    <row r="21" spans="1:7" ht="16" hidden="1">
      <c r="A21" s="300">
        <f>'Tourplan m. sløjfer'!A28</f>
        <v>44770</v>
      </c>
      <c r="B21" s="188">
        <f>'Tourplan m. sløjfer'!C28</f>
        <v>7000000</v>
      </c>
      <c r="C21" s="158" t="str">
        <f>'Tourplan m. sløjfer'!D28</f>
        <v>Rocket Mortage Classic</v>
      </c>
      <c r="D21" s="158" t="str">
        <f>'28-07'!A4</f>
        <v>Steen Nybo</v>
      </c>
      <c r="E21" s="188" t="s">
        <v>336</v>
      </c>
      <c r="F21" s="158" t="str">
        <f>'28-07'!A5</f>
        <v>Jakob Kristensen</v>
      </c>
      <c r="G21" s="326">
        <v>1.03</v>
      </c>
    </row>
    <row r="22" spans="1:7" ht="17" hidden="1" thickBot="1">
      <c r="A22" s="301">
        <f>'Tourplan m. sløjfer'!A29</f>
        <v>44777</v>
      </c>
      <c r="B22" s="189">
        <f>'Tourplan m. sløjfer'!C29</f>
        <v>7000000</v>
      </c>
      <c r="C22" s="166" t="str">
        <f>'Tourplan m. sløjfer'!D29</f>
        <v>Wyndham Championship</v>
      </c>
      <c r="D22" s="166" t="str">
        <f>'04-08'!A4</f>
        <v>Robin Thybo</v>
      </c>
      <c r="E22" s="189">
        <f>'04-08'!C4</f>
        <v>40</v>
      </c>
      <c r="F22" s="166" t="str">
        <f>'04-08'!A13</f>
        <v>Steen Nybo</v>
      </c>
      <c r="G22" s="327">
        <f>'04-08'!E13</f>
        <v>4.63</v>
      </c>
    </row>
    <row r="23" spans="1:7" ht="16" hidden="1">
      <c r="A23" s="300">
        <f>'Tourplan m. sløjfer'!A30</f>
        <v>44784</v>
      </c>
      <c r="B23" s="188">
        <f>'Tourplan m. sløjfer'!C30</f>
        <v>7000000</v>
      </c>
      <c r="C23" s="158" t="str">
        <f>'Tourplan m. sløjfer'!D30</f>
        <v>WGC - FedEx St. Jude Invitational</v>
      </c>
      <c r="D23" s="158" t="s">
        <v>343</v>
      </c>
      <c r="E23" s="188" t="s">
        <v>344</v>
      </c>
      <c r="F23" s="158" t="str">
        <f>'11-08'!A16</f>
        <v>Børge Heiberg</v>
      </c>
      <c r="G23" s="326">
        <f>'11-08'!E16</f>
        <v>5.39</v>
      </c>
    </row>
    <row r="24" spans="1:7" ht="16" hidden="1">
      <c r="A24" s="300">
        <f>'Tourplan m. sløjfer'!A31</f>
        <v>44791</v>
      </c>
      <c r="B24" s="188">
        <f>'Tourplan m. sløjfer'!C31</f>
        <v>7000000</v>
      </c>
      <c r="C24" s="158" t="str">
        <f>'Tourplan m. sløjfer'!D31</f>
        <v xml:space="preserve">BMW Championship </v>
      </c>
      <c r="D24" s="158" t="str">
        <f>'18-08'!A4</f>
        <v>Martin Andersen</v>
      </c>
      <c r="E24" s="188">
        <f>'18-08'!C4</f>
        <v>40</v>
      </c>
      <c r="F24" s="158" t="str">
        <f>'18-08'!A10</f>
        <v>Per Nørsten</v>
      </c>
      <c r="G24" s="326">
        <f>'18-08'!E10</f>
        <v>8.92</v>
      </c>
    </row>
    <row r="25" spans="1:7" ht="16" hidden="1">
      <c r="A25" s="300">
        <f>'Tourplan m. sløjfer'!A32</f>
        <v>44798</v>
      </c>
      <c r="B25" s="188">
        <f>'Tourplan m. sløjfer'!C32</f>
        <v>7000000</v>
      </c>
      <c r="C25" s="158" t="str">
        <f>'Tourplan m. sløjfer'!D32</f>
        <v xml:space="preserve">Tour Championship </v>
      </c>
      <c r="D25" s="158" t="str">
        <f>'25-08'!A4</f>
        <v>Karsten Valeur</v>
      </c>
      <c r="E25" s="188">
        <f>'25-08'!C4</f>
        <v>67</v>
      </c>
      <c r="F25" s="158" t="str">
        <f>'25-08'!A11</f>
        <v>Kim Paasch</v>
      </c>
      <c r="G25" s="326">
        <v>2.48</v>
      </c>
    </row>
    <row r="26" spans="1:7" ht="17" hidden="1" thickBot="1">
      <c r="A26" s="301">
        <f>'Tourplan m. sløjfer'!A34</f>
        <v>44805</v>
      </c>
      <c r="B26" s="189">
        <f>'Tourplan m. sløjfer'!C34</f>
        <v>7000000</v>
      </c>
      <c r="C26" s="166" t="str">
        <f>'Tourplan m. sløjfer'!D34</f>
        <v>Made in Himmerland</v>
      </c>
      <c r="D26" s="166" t="s">
        <v>33</v>
      </c>
      <c r="E26" s="189">
        <f>'01-09'!C4</f>
        <v>37</v>
      </c>
      <c r="F26" s="166" t="str">
        <f>'01-09'!A10</f>
        <v>Kristian Dam</v>
      </c>
      <c r="G26" s="327">
        <v>4.67</v>
      </c>
    </row>
    <row r="27" spans="1:7" ht="16">
      <c r="A27" s="300">
        <f>'Tourplan m. sløjfer'!A35</f>
        <v>44812</v>
      </c>
      <c r="B27" s="188">
        <f>'Tourplan m. sløjfer'!C35</f>
        <v>7000000</v>
      </c>
      <c r="C27" s="158" t="str">
        <f>'Tourplan m. sløjfer'!D35</f>
        <v>KIA Invitational</v>
      </c>
      <c r="D27" s="158" t="s">
        <v>375</v>
      </c>
      <c r="E27" s="188">
        <f>'08-09'!C4</f>
        <v>34</v>
      </c>
      <c r="F27" s="158" t="str">
        <f>'08-09'!A14</f>
        <v>René Sørensen</v>
      </c>
      <c r="G27" s="326">
        <v>9.41</v>
      </c>
    </row>
    <row r="28" spans="1:7" ht="16">
      <c r="A28" s="300">
        <f>'Tourplan m. sløjfer'!A36</f>
        <v>44819</v>
      </c>
      <c r="B28" s="188">
        <f>'Tourplan m. sløjfer'!C36</f>
        <v>7000000</v>
      </c>
      <c r="C28" s="158" t="str">
        <f>'Tourplan m. sløjfer'!D36</f>
        <v>Westcoast Masters</v>
      </c>
      <c r="D28" s="158" t="str">
        <f>'15-09'!A4</f>
        <v>Jesper Nielsen</v>
      </c>
      <c r="E28" s="188">
        <v>39</v>
      </c>
      <c r="F28" s="158" t="str">
        <f>'15-09'!A5</f>
        <v>Kim Paasch</v>
      </c>
      <c r="G28" s="207">
        <v>0.36</v>
      </c>
    </row>
    <row r="29" spans="1:7" ht="16">
      <c r="A29" s="300">
        <f>'Tourplan m. sløjfer'!A37</f>
        <v>44826</v>
      </c>
      <c r="B29" s="188">
        <f>'Tourplan m. sløjfer'!C37</f>
        <v>7000000</v>
      </c>
      <c r="C29" s="158" t="str">
        <f>'Tourplan m. sløjfer'!D37</f>
        <v>Dessert Championship</v>
      </c>
      <c r="D29" s="158" t="str">
        <f>'22-09'!A4</f>
        <v>Martin Karkov</v>
      </c>
      <c r="E29" s="188">
        <f>'29-09'!C4</f>
        <v>35</v>
      </c>
      <c r="F29" s="158" t="str">
        <f>'22-09'!A11</f>
        <v>Peder Clausen</v>
      </c>
      <c r="G29" s="326">
        <v>1.18</v>
      </c>
    </row>
    <row r="30" spans="1:7" ht="16">
      <c r="A30" s="300">
        <f>'Tourplan m. sløjfer'!A38</f>
        <v>44833</v>
      </c>
      <c r="B30" s="188">
        <f>'Tourplan m. sløjfer'!C38</f>
        <v>8000000</v>
      </c>
      <c r="C30" s="158" t="str">
        <f>'Tourplan m. sløjfer'!D38</f>
        <v>Riverdale Championship</v>
      </c>
      <c r="D30" s="158" t="str">
        <f>'29-09'!A4</f>
        <v>René Sørensen</v>
      </c>
      <c r="E30" s="188">
        <v>35</v>
      </c>
      <c r="F30" s="158" t="str">
        <f>'29-09'!A8</f>
        <v>Robin Thybo</v>
      </c>
      <c r="G30" s="326">
        <v>6.36</v>
      </c>
    </row>
    <row r="31" spans="1:7" ht="17" thickBot="1">
      <c r="A31" s="301">
        <f>'Tourplan m. sløjfer'!A39</f>
        <v>44840</v>
      </c>
      <c r="B31" s="189">
        <f>'Tourplan m. sløjfer'!C39</f>
        <v>9000000</v>
      </c>
      <c r="C31" s="166" t="str">
        <f>'Tourplan m. sløjfer'!D39</f>
        <v>Forrest Championship</v>
      </c>
      <c r="D31" s="166"/>
      <c r="E31" s="189"/>
      <c r="F31" s="166"/>
      <c r="G31" s="327"/>
    </row>
    <row r="32" spans="1:7" ht="16">
      <c r="A32" s="300">
        <f>'Tourplan m. sløjfer'!A40</f>
        <v>44847</v>
      </c>
      <c r="B32" s="188">
        <f>'Tourplan m. sløjfer'!C40</f>
        <v>10000000</v>
      </c>
      <c r="C32" s="158" t="str">
        <f>'Tourplan m. sløjfer'!D40</f>
        <v>Captains Cup</v>
      </c>
      <c r="D32" s="158"/>
      <c r="E32" s="188"/>
      <c r="F32" s="158"/>
      <c r="G32" s="326"/>
    </row>
    <row r="33" spans="1:7" ht="16">
      <c r="A33" s="300">
        <f>'Tourplan m. sløjfer'!A41</f>
        <v>44849</v>
      </c>
      <c r="B33" s="188">
        <f>'Tourplan m. sløjfer'!C41</f>
        <v>5000000</v>
      </c>
      <c r="C33" s="158" t="str">
        <f>'Tourplan m. sløjfer'!D41</f>
        <v>The InnGolf Final 2022</v>
      </c>
      <c r="D33" s="158"/>
      <c r="E33" s="188"/>
      <c r="F33" s="158"/>
      <c r="G33" s="326"/>
    </row>
    <row r="34" spans="1:7" ht="16">
      <c r="A34" s="302"/>
      <c r="B34" s="188">
        <f>'Tourplan m. sløjfer'!C42</f>
        <v>5000000</v>
      </c>
      <c r="C34" s="302"/>
      <c r="D34" s="158"/>
      <c r="E34" s="188"/>
      <c r="F34" s="158"/>
      <c r="G34" s="326"/>
    </row>
    <row r="35" spans="1:7" ht="17" thickBot="1">
      <c r="A35" s="303"/>
      <c r="B35" s="189">
        <f>'Tourplan m. sløjfer'!C43</f>
        <v>5000000</v>
      </c>
      <c r="C35" s="303"/>
      <c r="D35" s="166"/>
      <c r="E35" s="189"/>
      <c r="F35" s="166"/>
      <c r="G35" s="327"/>
    </row>
    <row r="36" spans="1:7" ht="16">
      <c r="D36" s="158"/>
      <c r="E36" s="158"/>
      <c r="F36" s="158"/>
      <c r="G36" s="158"/>
    </row>
    <row r="37" spans="1:7" ht="16">
      <c r="D37" s="158"/>
      <c r="E37" s="158"/>
      <c r="F37" s="158"/>
    </row>
  </sheetData>
  <sheetProtection selectLockedCells="1" selectUnlockedCells="1"/>
  <mergeCells count="1">
    <mergeCell ref="A1:G1"/>
  </mergeCells>
  <phoneticPr fontId="29" type="noConversion"/>
  <printOptions horizontalCentered="1"/>
  <pageMargins left="0" right="0" top="0.98425196850393704" bottom="0.98425196850393704" header="0.51181102362204722" footer="0.51181102362204722"/>
  <pageSetup paperSize="9" scale="96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305F-F672-7A46-A07E-85C68E386FEE}">
  <sheetPr>
    <pageSetUpPr fitToPage="1"/>
  </sheetPr>
  <dimension ref="A1:R30"/>
  <sheetViews>
    <sheetView workbookViewId="0">
      <selection activeCell="A37" sqref="A37"/>
    </sheetView>
  </sheetViews>
  <sheetFormatPr baseColWidth="10" defaultColWidth="9.1640625" defaultRowHeight="18"/>
  <cols>
    <col min="1" max="1" width="25.1640625" style="45" customWidth="1"/>
    <col min="2" max="2" width="7.83203125" style="46" customWidth="1"/>
    <col min="3" max="3" width="8.5" style="47" customWidth="1"/>
    <col min="4" max="4" width="6.83203125" style="46" customWidth="1"/>
    <col min="5" max="5" width="8.1640625" style="46" customWidth="1"/>
    <col min="6" max="6" width="10.1640625" style="46" customWidth="1"/>
    <col min="7" max="7" width="9.1640625" style="46"/>
    <col min="8" max="8" width="13.5" style="46" customWidth="1"/>
    <col min="9" max="9" width="4.83203125" customWidth="1"/>
    <col min="10" max="10" width="8.5" customWidth="1"/>
    <col min="11" max="11" width="7" customWidth="1"/>
    <col min="12" max="12" width="7.83203125" customWidth="1"/>
    <col min="13" max="13" width="7.5" customWidth="1"/>
    <col min="14" max="14" width="12.5" customWidth="1"/>
    <col min="15" max="15" width="7.5" customWidth="1"/>
  </cols>
  <sheetData>
    <row r="1" spans="1:18" s="48" customFormat="1" ht="43.5" customHeight="1">
      <c r="B1" s="358" t="s">
        <v>223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8" s="48" customFormat="1" ht="29.25" customHeight="1">
      <c r="B2" s="384" t="s">
        <v>222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Q2" s="59" t="s">
        <v>72</v>
      </c>
      <c r="R2" s="59" t="s">
        <v>73</v>
      </c>
    </row>
    <row r="3" spans="1:18" s="48" customFormat="1" ht="27" customHeight="1">
      <c r="A3" s="61" t="s">
        <v>65</v>
      </c>
      <c r="B3" s="62" t="s">
        <v>66</v>
      </c>
      <c r="C3" s="62" t="s">
        <v>69</v>
      </c>
      <c r="D3" s="62" t="s">
        <v>77</v>
      </c>
      <c r="E3" s="62" t="s">
        <v>92</v>
      </c>
      <c r="F3" s="63" t="s">
        <v>68</v>
      </c>
      <c r="G3" s="64" t="s">
        <v>203</v>
      </c>
      <c r="H3" s="65" t="s">
        <v>204</v>
      </c>
      <c r="I3" s="66"/>
      <c r="J3" s="244" t="s">
        <v>68</v>
      </c>
      <c r="K3" s="245" t="s">
        <v>69</v>
      </c>
      <c r="L3" s="246" t="s">
        <v>75</v>
      </c>
      <c r="M3" s="247" t="s">
        <v>203</v>
      </c>
      <c r="N3" s="248" t="s">
        <v>70</v>
      </c>
      <c r="Q3" s="60">
        <v>9</v>
      </c>
      <c r="R3" s="7" t="s">
        <v>64</v>
      </c>
    </row>
    <row r="4" spans="1:18" s="6" customFormat="1" ht="18" customHeight="1">
      <c r="A4" s="345" t="s">
        <v>29</v>
      </c>
      <c r="B4" s="344">
        <v>22.9</v>
      </c>
      <c r="C4" s="50">
        <v>24</v>
      </c>
      <c r="D4" s="9">
        <v>30</v>
      </c>
      <c r="E4" s="52"/>
      <c r="F4" s="50">
        <v>1</v>
      </c>
      <c r="G4" s="50">
        <v>500</v>
      </c>
      <c r="H4" s="50">
        <v>1050000</v>
      </c>
      <c r="I4" s="53"/>
      <c r="J4" s="218">
        <v>1</v>
      </c>
      <c r="K4" s="213">
        <v>0.25</v>
      </c>
      <c r="L4" s="214">
        <v>0.21</v>
      </c>
      <c r="M4" s="219">
        <v>500</v>
      </c>
      <c r="N4" s="220">
        <v>1050000</v>
      </c>
      <c r="Q4" s="49">
        <v>9</v>
      </c>
      <c r="R4" s="7">
        <f>ROUND(Q4*18/Q3,0)</f>
        <v>18</v>
      </c>
    </row>
    <row r="5" spans="1:18" s="6" customFormat="1" ht="18" customHeight="1">
      <c r="A5" s="345" t="s">
        <v>138</v>
      </c>
      <c r="B5" s="344">
        <v>13.1</v>
      </c>
      <c r="C5" s="50">
        <v>22</v>
      </c>
      <c r="D5" s="9">
        <v>36</v>
      </c>
      <c r="E5" s="52"/>
      <c r="F5" s="50">
        <v>2</v>
      </c>
      <c r="G5" s="50">
        <v>300</v>
      </c>
      <c r="H5" s="50">
        <v>800000</v>
      </c>
      <c r="I5" s="53"/>
      <c r="J5" s="221">
        <v>2</v>
      </c>
      <c r="K5" s="213">
        <v>0.15</v>
      </c>
      <c r="L5" s="214">
        <v>0.16</v>
      </c>
      <c r="M5" s="219">
        <v>300</v>
      </c>
      <c r="N5" s="220">
        <v>800000</v>
      </c>
      <c r="Q5" s="49">
        <v>10</v>
      </c>
      <c r="R5" s="7">
        <f>ROUND(Q5*18/Q3,0)</f>
        <v>20</v>
      </c>
    </row>
    <row r="6" spans="1:18" s="6" customFormat="1" ht="18" customHeight="1">
      <c r="A6" s="345" t="s">
        <v>13</v>
      </c>
      <c r="B6" s="344">
        <v>22.4</v>
      </c>
      <c r="C6" s="50">
        <v>21</v>
      </c>
      <c r="D6" s="9">
        <v>30</v>
      </c>
      <c r="E6" s="52"/>
      <c r="F6" s="50" t="s">
        <v>300</v>
      </c>
      <c r="G6" s="50">
        <v>163</v>
      </c>
      <c r="H6" s="50">
        <v>500000</v>
      </c>
      <c r="I6" s="53"/>
      <c r="J6" s="218">
        <v>3</v>
      </c>
      <c r="K6" s="213">
        <v>9.5000000000000001E-2</v>
      </c>
      <c r="L6" s="214">
        <v>0.11</v>
      </c>
      <c r="M6" s="219">
        <v>190</v>
      </c>
      <c r="N6" s="220">
        <v>550000</v>
      </c>
      <c r="Q6" s="49">
        <v>11</v>
      </c>
      <c r="R6" s="7">
        <f>ROUND(Q6*18/Q3,0)</f>
        <v>22</v>
      </c>
    </row>
    <row r="7" spans="1:18" s="6" customFormat="1" ht="18" customHeight="1">
      <c r="A7" s="345" t="s">
        <v>33</v>
      </c>
      <c r="B7" s="344">
        <v>24</v>
      </c>
      <c r="C7" s="50">
        <v>21</v>
      </c>
      <c r="D7" s="9">
        <v>34</v>
      </c>
      <c r="E7" s="52"/>
      <c r="F7" s="50" t="s">
        <v>300</v>
      </c>
      <c r="G7" s="50">
        <v>163</v>
      </c>
      <c r="H7" s="50">
        <v>500000</v>
      </c>
      <c r="I7" s="53"/>
      <c r="J7" s="221">
        <v>4</v>
      </c>
      <c r="K7" s="213">
        <v>6.7500000000000004E-2</v>
      </c>
      <c r="L7" s="214">
        <v>0.09</v>
      </c>
      <c r="M7" s="219">
        <v>135</v>
      </c>
      <c r="N7" s="220">
        <v>450000</v>
      </c>
      <c r="O7" s="54"/>
      <c r="P7" s="54"/>
      <c r="Q7" s="49">
        <v>12</v>
      </c>
      <c r="R7" s="7">
        <f>ROUND(Q7*18/Q3,0)</f>
        <v>24</v>
      </c>
    </row>
    <row r="8" spans="1:18" s="6" customFormat="1" ht="18" customHeight="1">
      <c r="A8" s="345" t="s">
        <v>329</v>
      </c>
      <c r="B8" s="344">
        <v>16.399999999999999</v>
      </c>
      <c r="C8" s="50">
        <v>20</v>
      </c>
      <c r="D8" s="9">
        <v>32</v>
      </c>
      <c r="E8" s="52"/>
      <c r="F8" s="50">
        <v>5</v>
      </c>
      <c r="G8" s="50">
        <v>110</v>
      </c>
      <c r="H8" s="50">
        <v>400000</v>
      </c>
      <c r="I8" s="53"/>
      <c r="J8" s="218">
        <v>5</v>
      </c>
      <c r="K8" s="213">
        <v>5.5E-2</v>
      </c>
      <c r="L8" s="214">
        <v>0.08</v>
      </c>
      <c r="M8" s="219">
        <v>110</v>
      </c>
      <c r="N8" s="220">
        <v>400000</v>
      </c>
      <c r="Q8" s="49">
        <v>13</v>
      </c>
      <c r="R8" s="7">
        <f>ROUND(Q8*18/Q3,0)</f>
        <v>26</v>
      </c>
    </row>
    <row r="9" spans="1:18" s="6" customFormat="1" ht="18" customHeight="1">
      <c r="A9" s="345" t="s">
        <v>332</v>
      </c>
      <c r="B9" s="344">
        <v>14.8</v>
      </c>
      <c r="C9" s="50">
        <v>19</v>
      </c>
      <c r="D9" s="9">
        <v>34</v>
      </c>
      <c r="E9" s="52"/>
      <c r="F9" s="50">
        <v>6</v>
      </c>
      <c r="G9" s="50">
        <v>100</v>
      </c>
      <c r="H9" s="50">
        <v>350000</v>
      </c>
      <c r="I9" s="53"/>
      <c r="J9" s="221">
        <v>6</v>
      </c>
      <c r="K9" s="213">
        <v>0.05</v>
      </c>
      <c r="L9" s="214">
        <v>7.0000000000000007E-2</v>
      </c>
      <c r="M9" s="219">
        <v>100</v>
      </c>
      <c r="N9" s="220">
        <v>350000.00000000006</v>
      </c>
      <c r="Q9" s="49">
        <v>14</v>
      </c>
      <c r="R9" s="7">
        <f>ROUND(Q9*18/Q3,0)</f>
        <v>28</v>
      </c>
    </row>
    <row r="10" spans="1:18" s="6" customFormat="1" ht="18" customHeight="1">
      <c r="A10" s="345" t="s">
        <v>341</v>
      </c>
      <c r="B10" s="344">
        <v>14.6</v>
      </c>
      <c r="C10" s="50">
        <v>18</v>
      </c>
      <c r="D10" s="9">
        <v>30</v>
      </c>
      <c r="E10" s="52"/>
      <c r="F10" s="50" t="s">
        <v>301</v>
      </c>
      <c r="G10" s="50">
        <v>71</v>
      </c>
      <c r="H10" s="50">
        <v>162500</v>
      </c>
      <c r="I10" s="53"/>
      <c r="J10" s="218">
        <v>7</v>
      </c>
      <c r="K10" s="213">
        <v>4.4999999999999998E-2</v>
      </c>
      <c r="L10" s="214">
        <v>0.06</v>
      </c>
      <c r="M10" s="219">
        <v>90</v>
      </c>
      <c r="N10" s="220">
        <v>300000</v>
      </c>
      <c r="Q10" s="49">
        <v>15</v>
      </c>
      <c r="R10" s="7">
        <f>ROUND(Q10*18/Q3,0)</f>
        <v>30</v>
      </c>
    </row>
    <row r="11" spans="1:18" s="6" customFormat="1" ht="18" customHeight="1">
      <c r="A11" s="345" t="s">
        <v>21</v>
      </c>
      <c r="B11" s="344">
        <v>13.8</v>
      </c>
      <c r="C11" s="50">
        <v>18</v>
      </c>
      <c r="D11" s="9">
        <v>34</v>
      </c>
      <c r="E11" s="52"/>
      <c r="F11" s="50" t="s">
        <v>301</v>
      </c>
      <c r="G11" s="50">
        <v>71</v>
      </c>
      <c r="H11" s="50">
        <v>162500</v>
      </c>
      <c r="I11" s="53"/>
      <c r="J11" s="221">
        <v>8</v>
      </c>
      <c r="K11" s="213">
        <v>0.04</v>
      </c>
      <c r="L11" s="214">
        <v>0.05</v>
      </c>
      <c r="M11" s="219">
        <v>80</v>
      </c>
      <c r="N11" s="220">
        <v>250000</v>
      </c>
      <c r="Q11" s="49">
        <v>16</v>
      </c>
      <c r="R11" s="7">
        <f>ROUND(Q11*18/Q3,0)</f>
        <v>32</v>
      </c>
    </row>
    <row r="12" spans="1:18" s="6" customFormat="1" ht="18" customHeight="1">
      <c r="A12" s="345" t="s">
        <v>35</v>
      </c>
      <c r="B12" s="344">
        <v>18.3</v>
      </c>
      <c r="C12" s="50">
        <v>18</v>
      </c>
      <c r="D12" s="9">
        <v>38</v>
      </c>
      <c r="E12" s="52">
        <v>2.15</v>
      </c>
      <c r="F12" s="50" t="s">
        <v>301</v>
      </c>
      <c r="G12" s="50">
        <v>71</v>
      </c>
      <c r="H12" s="50">
        <v>462500</v>
      </c>
      <c r="I12" s="53"/>
      <c r="J12" s="218">
        <v>9</v>
      </c>
      <c r="K12" s="213">
        <v>0.03</v>
      </c>
      <c r="L12" s="214">
        <v>0.01</v>
      </c>
      <c r="M12" s="219">
        <v>60</v>
      </c>
      <c r="N12" s="220">
        <v>50000</v>
      </c>
      <c r="Q12" s="49">
        <v>17</v>
      </c>
      <c r="R12" s="7">
        <f>ROUND(Q12*18/Q3,0)</f>
        <v>34</v>
      </c>
    </row>
    <row r="13" spans="1:18" s="6" customFormat="1" ht="18" customHeight="1">
      <c r="A13" s="345" t="s">
        <v>105</v>
      </c>
      <c r="B13" s="344">
        <v>11.7</v>
      </c>
      <c r="C13" s="50">
        <v>18</v>
      </c>
      <c r="D13" s="9">
        <v>28</v>
      </c>
      <c r="E13" s="52"/>
      <c r="F13" s="50" t="s">
        <v>301</v>
      </c>
      <c r="G13" s="50">
        <v>71</v>
      </c>
      <c r="H13" s="50">
        <v>162500</v>
      </c>
      <c r="I13" s="53"/>
      <c r="J13" s="221">
        <v>10</v>
      </c>
      <c r="K13" s="213">
        <v>2.7E-2</v>
      </c>
      <c r="L13" s="214">
        <v>0.01</v>
      </c>
      <c r="M13" s="219">
        <v>54</v>
      </c>
      <c r="N13" s="220">
        <v>50000</v>
      </c>
      <c r="Q13" s="49">
        <v>18</v>
      </c>
      <c r="R13" s="7">
        <f>ROUND(Q13*18/Q3,0)</f>
        <v>36</v>
      </c>
    </row>
    <row r="14" spans="1:18" s="6" customFormat="1" ht="18" customHeight="1">
      <c r="A14" s="345" t="s">
        <v>144</v>
      </c>
      <c r="B14" s="344">
        <v>12.7</v>
      </c>
      <c r="C14" s="50">
        <v>17</v>
      </c>
      <c r="D14" s="9">
        <v>28</v>
      </c>
      <c r="E14" s="52"/>
      <c r="F14" s="50">
        <v>11</v>
      </c>
      <c r="G14" s="50">
        <v>49</v>
      </c>
      <c r="H14" s="50">
        <v>50000</v>
      </c>
      <c r="I14" s="53"/>
      <c r="J14" s="218">
        <v>11</v>
      </c>
      <c r="K14" s="213">
        <v>2.4500000000000001E-2</v>
      </c>
      <c r="L14" s="214">
        <v>0.01</v>
      </c>
      <c r="M14" s="219">
        <v>49</v>
      </c>
      <c r="N14" s="220">
        <v>50000</v>
      </c>
      <c r="Q14" s="49">
        <v>19</v>
      </c>
      <c r="R14" s="7">
        <f>ROUND(Q14*18/Q3,0)</f>
        <v>38</v>
      </c>
    </row>
    <row r="15" spans="1:18" s="6" customFormat="1" ht="18" customHeight="1">
      <c r="A15" s="345" t="s">
        <v>8</v>
      </c>
      <c r="B15" s="344">
        <v>19.2</v>
      </c>
      <c r="C15" s="50">
        <v>16</v>
      </c>
      <c r="D15" s="9">
        <v>32</v>
      </c>
      <c r="E15" s="52"/>
      <c r="F15" s="50" t="s">
        <v>182</v>
      </c>
      <c r="G15" s="50">
        <v>41</v>
      </c>
      <c r="H15" s="50">
        <v>50000</v>
      </c>
      <c r="I15" s="53"/>
      <c r="J15" s="221">
        <v>12</v>
      </c>
      <c r="K15" s="213">
        <v>2.2499999999999999E-2</v>
      </c>
      <c r="L15" s="214">
        <v>0.01</v>
      </c>
      <c r="M15" s="219">
        <v>45</v>
      </c>
      <c r="N15" s="220">
        <v>50000</v>
      </c>
      <c r="Q15" s="49">
        <v>20</v>
      </c>
      <c r="R15" s="7">
        <f>ROUND(Q15*18/Q3,0)</f>
        <v>40</v>
      </c>
    </row>
    <row r="16" spans="1:18" s="6" customFormat="1" ht="18" customHeight="1">
      <c r="A16" s="345" t="s">
        <v>31</v>
      </c>
      <c r="B16" s="344">
        <v>17.899999999999999</v>
      </c>
      <c r="C16" s="50">
        <v>16</v>
      </c>
      <c r="D16" s="9">
        <v>34</v>
      </c>
      <c r="E16" s="52"/>
      <c r="F16" s="50" t="s">
        <v>182</v>
      </c>
      <c r="G16" s="50">
        <v>41</v>
      </c>
      <c r="H16" s="50">
        <v>50000</v>
      </c>
      <c r="I16" s="53"/>
      <c r="J16" s="218">
        <v>13</v>
      </c>
      <c r="K16" s="213">
        <v>2.0500000000000001E-2</v>
      </c>
      <c r="L16" s="214">
        <v>0.01</v>
      </c>
      <c r="M16" s="219">
        <v>41</v>
      </c>
      <c r="N16" s="220">
        <v>50000</v>
      </c>
      <c r="Q16" s="49">
        <v>21</v>
      </c>
      <c r="R16" s="7">
        <f>ROUND(Q16*18/Q3,0)</f>
        <v>42</v>
      </c>
    </row>
    <row r="17" spans="1:18" s="6" customFormat="1" ht="18" customHeight="1">
      <c r="A17" s="345" t="s">
        <v>38</v>
      </c>
      <c r="B17" s="344">
        <v>25</v>
      </c>
      <c r="C17" s="50">
        <v>16</v>
      </c>
      <c r="D17" s="9">
        <v>36</v>
      </c>
      <c r="E17" s="52">
        <v>8.06</v>
      </c>
      <c r="F17" s="50" t="s">
        <v>182</v>
      </c>
      <c r="G17" s="50">
        <v>41</v>
      </c>
      <c r="H17" s="50">
        <v>350000</v>
      </c>
      <c r="I17" s="53"/>
      <c r="J17" s="221">
        <v>14</v>
      </c>
      <c r="K17" s="213">
        <v>1.8499999999999999E-2</v>
      </c>
      <c r="L17" s="214">
        <v>0.01</v>
      </c>
      <c r="M17" s="219">
        <v>37</v>
      </c>
      <c r="N17" s="220">
        <v>50000</v>
      </c>
      <c r="O17" s="54"/>
      <c r="P17" s="54"/>
      <c r="Q17" s="49">
        <v>22</v>
      </c>
      <c r="R17" s="7">
        <f>ROUND(Q17*18/Q3,0)</f>
        <v>44</v>
      </c>
    </row>
    <row r="18" spans="1:18" s="6" customFormat="1" ht="18" customHeight="1">
      <c r="A18" s="345" t="s">
        <v>331</v>
      </c>
      <c r="B18" s="344">
        <v>16</v>
      </c>
      <c r="C18" s="50">
        <v>15</v>
      </c>
      <c r="D18" s="9">
        <v>36</v>
      </c>
      <c r="E18" s="52"/>
      <c r="F18" s="50" t="s">
        <v>296</v>
      </c>
      <c r="G18" s="50">
        <v>29</v>
      </c>
      <c r="H18" s="50">
        <v>50000</v>
      </c>
      <c r="I18" s="53"/>
      <c r="J18" s="218">
        <v>15</v>
      </c>
      <c r="K18" s="213">
        <v>1.6500000000000001E-2</v>
      </c>
      <c r="L18" s="214">
        <v>0.01</v>
      </c>
      <c r="M18" s="219">
        <v>33</v>
      </c>
      <c r="N18" s="220">
        <v>50000</v>
      </c>
      <c r="Q18" s="49">
        <v>23</v>
      </c>
      <c r="R18" s="7">
        <f>ROUND(Q18*18/Q3,0)</f>
        <v>46</v>
      </c>
    </row>
    <row r="19" spans="1:18" s="6" customFormat="1" ht="18" customHeight="1">
      <c r="A19" s="345" t="s">
        <v>109</v>
      </c>
      <c r="B19" s="344">
        <v>21.5</v>
      </c>
      <c r="C19" s="50">
        <v>15</v>
      </c>
      <c r="D19" s="9">
        <v>36</v>
      </c>
      <c r="E19" s="52"/>
      <c r="F19" s="50" t="s">
        <v>296</v>
      </c>
      <c r="G19" s="50">
        <v>29</v>
      </c>
      <c r="H19" s="50">
        <v>50000</v>
      </c>
      <c r="I19" s="53"/>
      <c r="J19" s="221">
        <v>16</v>
      </c>
      <c r="K19" s="213">
        <v>1.4500000000000001E-2</v>
      </c>
      <c r="L19" s="214">
        <v>0.01</v>
      </c>
      <c r="M19" s="219">
        <v>29</v>
      </c>
      <c r="N19" s="220">
        <v>50000</v>
      </c>
      <c r="Q19" s="49">
        <v>24</v>
      </c>
      <c r="R19" s="7">
        <f>ROUND(Q19*18/Q3,0)</f>
        <v>48</v>
      </c>
    </row>
    <row r="20" spans="1:18" s="48" customFormat="1" ht="18" customHeight="1">
      <c r="A20" s="345" t="s">
        <v>206</v>
      </c>
      <c r="B20" s="344">
        <v>14.2</v>
      </c>
      <c r="C20" s="50">
        <v>15</v>
      </c>
      <c r="D20" s="9">
        <v>38</v>
      </c>
      <c r="E20" s="52"/>
      <c r="F20" s="50" t="s">
        <v>296</v>
      </c>
      <c r="G20" s="50">
        <v>29</v>
      </c>
      <c r="H20" s="50">
        <v>50000</v>
      </c>
      <c r="I20" s="53"/>
      <c r="J20" s="218">
        <v>17</v>
      </c>
      <c r="K20" s="213">
        <v>1.2999999999999999E-2</v>
      </c>
      <c r="L20" s="214">
        <v>0.01</v>
      </c>
      <c r="M20" s="219">
        <v>26</v>
      </c>
      <c r="N20" s="220">
        <v>50000</v>
      </c>
      <c r="Q20" s="49">
        <v>25</v>
      </c>
      <c r="R20" s="7">
        <f>ROUND(Q20*18/Q3,0)</f>
        <v>50</v>
      </c>
    </row>
    <row r="21" spans="1:18" s="48" customFormat="1" ht="18" customHeight="1">
      <c r="A21" s="345" t="s">
        <v>25</v>
      </c>
      <c r="B21" s="344">
        <v>14.5</v>
      </c>
      <c r="C21" s="50">
        <v>13</v>
      </c>
      <c r="D21" s="9">
        <v>40</v>
      </c>
      <c r="E21" s="52">
        <v>3.92</v>
      </c>
      <c r="F21" s="50">
        <v>18</v>
      </c>
      <c r="G21" s="50">
        <v>23</v>
      </c>
      <c r="H21" s="50">
        <v>350000</v>
      </c>
      <c r="I21" s="53"/>
      <c r="J21" s="221">
        <v>18</v>
      </c>
      <c r="K21" s="213">
        <v>1.15E-2</v>
      </c>
      <c r="L21" s="214">
        <v>0.01</v>
      </c>
      <c r="M21" s="219">
        <v>23</v>
      </c>
      <c r="N21" s="220">
        <v>50000</v>
      </c>
      <c r="Q21" s="49">
        <v>26</v>
      </c>
      <c r="R21" s="7">
        <f>ROUND(Q21*18/Q3,0)</f>
        <v>52</v>
      </c>
    </row>
    <row r="22" spans="1:18" s="48" customFormat="1" ht="18" customHeight="1">
      <c r="A22" s="345" t="s">
        <v>160</v>
      </c>
      <c r="B22" s="344">
        <v>20.6</v>
      </c>
      <c r="C22" s="50">
        <v>12</v>
      </c>
      <c r="D22" s="9">
        <v>44</v>
      </c>
      <c r="E22" s="52"/>
      <c r="F22" s="50">
        <v>19</v>
      </c>
      <c r="G22" s="50">
        <v>20</v>
      </c>
      <c r="H22" s="50">
        <v>50000</v>
      </c>
      <c r="I22" s="53"/>
      <c r="J22" s="218">
        <v>19</v>
      </c>
      <c r="K22" s="213">
        <v>0.01</v>
      </c>
      <c r="L22" s="214">
        <v>0.01</v>
      </c>
      <c r="M22" s="219">
        <v>20</v>
      </c>
      <c r="N22" s="220">
        <v>50000</v>
      </c>
      <c r="Q22" s="49">
        <v>27</v>
      </c>
      <c r="R22" s="7">
        <f>ROUND(Q22*18/Q3,0)</f>
        <v>54</v>
      </c>
    </row>
    <row r="23" spans="1:18" s="48" customFormat="1" ht="18" customHeight="1">
      <c r="A23" s="345" t="s">
        <v>11</v>
      </c>
      <c r="B23" s="344">
        <v>12.1</v>
      </c>
      <c r="C23" s="50">
        <v>9</v>
      </c>
      <c r="D23" s="9">
        <v>38</v>
      </c>
      <c r="E23" s="52"/>
      <c r="F23" s="50">
        <v>20</v>
      </c>
      <c r="G23" s="50">
        <v>18</v>
      </c>
      <c r="H23" s="50">
        <v>50000</v>
      </c>
      <c r="I23" s="53"/>
      <c r="J23" s="221">
        <v>20</v>
      </c>
      <c r="K23" s="213">
        <v>8.9999999999999993E-3</v>
      </c>
      <c r="L23" s="214">
        <v>0.01</v>
      </c>
      <c r="M23" s="219">
        <v>18</v>
      </c>
      <c r="N23" s="220">
        <v>50000</v>
      </c>
      <c r="Q23" s="49">
        <v>28</v>
      </c>
      <c r="R23" s="7">
        <f>ROUND(Q23*18/Q3,0)</f>
        <v>56</v>
      </c>
    </row>
    <row r="24" spans="1:18" s="48" customFormat="1" ht="18" customHeight="1">
      <c r="A24" s="345"/>
      <c r="B24" s="344"/>
      <c r="C24" s="50"/>
      <c r="D24" s="9"/>
      <c r="E24" s="52"/>
      <c r="F24" s="50"/>
      <c r="G24" s="50"/>
      <c r="H24" s="50"/>
      <c r="I24" s="53"/>
      <c r="J24" s="218">
        <v>21</v>
      </c>
      <c r="K24" s="213">
        <v>8.0000000000000002E-3</v>
      </c>
      <c r="L24" s="214">
        <v>0.01</v>
      </c>
      <c r="M24" s="219">
        <v>16</v>
      </c>
      <c r="N24" s="220">
        <v>50000</v>
      </c>
      <c r="Q24" s="49">
        <v>29</v>
      </c>
      <c r="R24" s="7">
        <f>ROUND(Q24*18/Q3,0)</f>
        <v>58</v>
      </c>
    </row>
    <row r="25" spans="1:18" s="48" customFormat="1" ht="18" customHeight="1">
      <c r="A25" s="345"/>
      <c r="B25" s="344"/>
      <c r="C25" s="50"/>
      <c r="D25" s="9"/>
      <c r="E25" s="52"/>
      <c r="F25" s="50"/>
      <c r="G25" s="50"/>
      <c r="H25" s="50"/>
      <c r="I25" s="53"/>
      <c r="J25" s="221">
        <v>22</v>
      </c>
      <c r="K25" s="213">
        <v>7.0000000000000001E-3</v>
      </c>
      <c r="L25" s="214">
        <v>0.01</v>
      </c>
      <c r="M25" s="219">
        <v>14</v>
      </c>
      <c r="N25" s="220">
        <v>50000</v>
      </c>
    </row>
    <row r="26" spans="1:18" s="48" customFormat="1" ht="18" customHeight="1" thickBot="1">
      <c r="A26" s="157"/>
      <c r="B26" s="192"/>
      <c r="C26" s="51"/>
      <c r="D26" s="51"/>
      <c r="E26" s="337"/>
      <c r="F26" s="338"/>
      <c r="G26" s="334"/>
      <c r="H26" s="50"/>
      <c r="I26" s="53"/>
      <c r="J26" s="218">
        <v>23</v>
      </c>
      <c r="K26" s="213">
        <v>6.0000000000000001E-3</v>
      </c>
      <c r="L26" s="214">
        <v>0.01</v>
      </c>
      <c r="M26" s="219">
        <v>12</v>
      </c>
      <c r="N26" s="220">
        <v>50000</v>
      </c>
    </row>
    <row r="27" spans="1:18" s="48" customFormat="1" ht="18" customHeight="1" thickBot="1">
      <c r="A27" s="157"/>
      <c r="B27" s="122"/>
      <c r="C27" s="50"/>
      <c r="D27" s="335"/>
      <c r="E27" s="342"/>
      <c r="F27" s="343" t="s">
        <v>383</v>
      </c>
      <c r="G27" s="346"/>
      <c r="H27" s="336"/>
      <c r="I27" s="53"/>
      <c r="J27" s="221">
        <v>24</v>
      </c>
      <c r="K27" s="213">
        <v>5.0000000000000001E-3</v>
      </c>
      <c r="L27" s="214">
        <v>0.01</v>
      </c>
      <c r="M27" s="219">
        <v>10</v>
      </c>
      <c r="N27" s="220">
        <v>50000</v>
      </c>
    </row>
    <row r="28" spans="1:18" ht="18" customHeight="1">
      <c r="A28" s="157"/>
      <c r="B28" s="122"/>
      <c r="C28" s="50"/>
      <c r="D28" s="51"/>
      <c r="E28" s="340"/>
      <c r="F28" s="186"/>
      <c r="G28" s="186"/>
      <c r="H28" s="50"/>
      <c r="I28" s="58"/>
      <c r="J28" s="222">
        <v>25</v>
      </c>
      <c r="K28" s="213">
        <v>4.0000000000000001E-3</v>
      </c>
      <c r="L28" s="214">
        <v>0.01</v>
      </c>
      <c r="M28" s="219">
        <v>8</v>
      </c>
      <c r="N28" s="220">
        <v>50000</v>
      </c>
    </row>
    <row r="29" spans="1:18" ht="18" customHeight="1" thickBot="1">
      <c r="A29" s="1"/>
      <c r="B29" s="3"/>
      <c r="C29" s="57"/>
      <c r="D29" s="237">
        <f>SUM(D4:D28)</f>
        <v>688</v>
      </c>
      <c r="E29" s="238"/>
      <c r="F29" s="237"/>
      <c r="G29" s="236">
        <f>SUM(G4:G28)</f>
        <v>1940</v>
      </c>
      <c r="H29" s="236">
        <f>SUM(H4:H28)</f>
        <v>5650000</v>
      </c>
      <c r="J29" s="223" t="s">
        <v>71</v>
      </c>
      <c r="K29" s="215"/>
      <c r="L29" s="224"/>
      <c r="M29" s="225">
        <f>SUM(M4:M28)</f>
        <v>2000</v>
      </c>
      <c r="N29" s="226">
        <f>SUM(N4:N28)</f>
        <v>5000000</v>
      </c>
    </row>
    <row r="30" spans="1:18" ht="18" customHeight="1" thickTop="1">
      <c r="J30" s="227" t="s">
        <v>136</v>
      </c>
      <c r="K30" s="216"/>
      <c r="L30" s="216"/>
      <c r="M30" s="217"/>
      <c r="N30" s="228">
        <v>300000</v>
      </c>
    </row>
  </sheetData>
  <sheetProtection selectLockedCells="1" selectUnlockedCells="1"/>
  <sortState xmlns:xlrd2="http://schemas.microsoft.com/office/spreadsheetml/2017/richdata2" ref="H15:H17">
    <sortCondition ref="H15:H17"/>
  </sortState>
  <mergeCells count="2">
    <mergeCell ref="B1:N1"/>
    <mergeCell ref="B2:N2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8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48</vt:i4>
      </vt:variant>
      <vt:variant>
        <vt:lpstr>Navngivne områder</vt:lpstr>
      </vt:variant>
      <vt:variant>
        <vt:i4>88</vt:i4>
      </vt:variant>
    </vt:vector>
  </HeadingPairs>
  <TitlesOfParts>
    <vt:vector size="136" baseType="lpstr">
      <vt:lpstr>Samlet Stilling</vt:lpstr>
      <vt:lpstr>Medlemmer</vt:lpstr>
      <vt:lpstr>Money</vt:lpstr>
      <vt:lpstr>Point</vt:lpstr>
      <vt:lpstr>Putts</vt:lpstr>
      <vt:lpstr>Tæt-flag</vt:lpstr>
      <vt:lpstr>Tourplan m. sløjfer</vt:lpstr>
      <vt:lpstr>Vindere</vt:lpstr>
      <vt:lpstr>15-10 III</vt:lpstr>
      <vt:lpstr>15-10 II</vt:lpstr>
      <vt:lpstr>15-10 I</vt:lpstr>
      <vt:lpstr>13-10</vt:lpstr>
      <vt:lpstr>06-10</vt:lpstr>
      <vt:lpstr>29-09</vt:lpstr>
      <vt:lpstr>22-09</vt:lpstr>
      <vt:lpstr>15-09</vt:lpstr>
      <vt:lpstr>08-09</vt:lpstr>
      <vt:lpstr>01-09</vt:lpstr>
      <vt:lpstr>28-08</vt:lpstr>
      <vt:lpstr>27-08</vt:lpstr>
      <vt:lpstr>26-08</vt:lpstr>
      <vt:lpstr>25-08</vt:lpstr>
      <vt:lpstr>18-08</vt:lpstr>
      <vt:lpstr>11-08</vt:lpstr>
      <vt:lpstr>04-08</vt:lpstr>
      <vt:lpstr>28-07</vt:lpstr>
      <vt:lpstr>21-07</vt:lpstr>
      <vt:lpstr>14-07</vt:lpstr>
      <vt:lpstr>07-07</vt:lpstr>
      <vt:lpstr>30-06</vt:lpstr>
      <vt:lpstr>23-06</vt:lpstr>
      <vt:lpstr>16-06</vt:lpstr>
      <vt:lpstr>11-06 II</vt:lpstr>
      <vt:lpstr>11-06 I</vt:lpstr>
      <vt:lpstr>09-06</vt:lpstr>
      <vt:lpstr>02-06</vt:lpstr>
      <vt:lpstr>26-05</vt:lpstr>
      <vt:lpstr>19-05</vt:lpstr>
      <vt:lpstr>12-05</vt:lpstr>
      <vt:lpstr>05-05</vt:lpstr>
      <vt:lpstr>28-04</vt:lpstr>
      <vt:lpstr>21-04</vt:lpstr>
      <vt:lpstr>14-04</vt:lpstr>
      <vt:lpstr>07-04</vt:lpstr>
      <vt:lpstr>31-03</vt:lpstr>
      <vt:lpstr>27-03</vt:lpstr>
      <vt:lpstr>Starttider</vt:lpstr>
      <vt:lpstr>Bødekassen</vt:lpstr>
      <vt:lpstr>Excel_BuiltIn__FilterDatabase_1</vt:lpstr>
      <vt:lpstr>Excel_BuiltIn__FilterDatabase_3</vt:lpstr>
      <vt:lpstr>'01-09'!Excel_BuiltIn__FilterDatabase_38</vt:lpstr>
      <vt:lpstr>'02-06'!Excel_BuiltIn__FilterDatabase_38</vt:lpstr>
      <vt:lpstr>'04-08'!Excel_BuiltIn__FilterDatabase_38</vt:lpstr>
      <vt:lpstr>'05-05'!Excel_BuiltIn__FilterDatabase_38</vt:lpstr>
      <vt:lpstr>'06-10'!Excel_BuiltIn__FilterDatabase_38</vt:lpstr>
      <vt:lpstr>'07-04'!Excel_BuiltIn__FilterDatabase_38</vt:lpstr>
      <vt:lpstr>'07-07'!Excel_BuiltIn__FilterDatabase_38</vt:lpstr>
      <vt:lpstr>'08-09'!Excel_BuiltIn__FilterDatabase_38</vt:lpstr>
      <vt:lpstr>'09-06'!Excel_BuiltIn__FilterDatabase_38</vt:lpstr>
      <vt:lpstr>'11-06 I'!Excel_BuiltIn__FilterDatabase_38</vt:lpstr>
      <vt:lpstr>'11-06 II'!Excel_BuiltIn__FilterDatabase_38</vt:lpstr>
      <vt:lpstr>'11-08'!Excel_BuiltIn__FilterDatabase_38</vt:lpstr>
      <vt:lpstr>'12-05'!Excel_BuiltIn__FilterDatabase_38</vt:lpstr>
      <vt:lpstr>'13-10'!Excel_BuiltIn__FilterDatabase_38</vt:lpstr>
      <vt:lpstr>'14-04'!Excel_BuiltIn__FilterDatabase_38</vt:lpstr>
      <vt:lpstr>'14-07'!Excel_BuiltIn__FilterDatabase_38</vt:lpstr>
      <vt:lpstr>'15-09'!Excel_BuiltIn__FilterDatabase_38</vt:lpstr>
      <vt:lpstr>'15-10 I'!Excel_BuiltIn__FilterDatabase_38</vt:lpstr>
      <vt:lpstr>'15-10 II'!Excel_BuiltIn__FilterDatabase_38</vt:lpstr>
      <vt:lpstr>'15-10 III'!Excel_BuiltIn__FilterDatabase_38</vt:lpstr>
      <vt:lpstr>'16-06'!Excel_BuiltIn__FilterDatabase_38</vt:lpstr>
      <vt:lpstr>'18-08'!Excel_BuiltIn__FilterDatabase_38</vt:lpstr>
      <vt:lpstr>'19-05'!Excel_BuiltIn__FilterDatabase_38</vt:lpstr>
      <vt:lpstr>'21-04'!Excel_BuiltIn__FilterDatabase_38</vt:lpstr>
      <vt:lpstr>'21-07'!Excel_BuiltIn__FilterDatabase_38</vt:lpstr>
      <vt:lpstr>'22-09'!Excel_BuiltIn__FilterDatabase_38</vt:lpstr>
      <vt:lpstr>'23-06'!Excel_BuiltIn__FilterDatabase_38</vt:lpstr>
      <vt:lpstr>'25-08'!Excel_BuiltIn__FilterDatabase_38</vt:lpstr>
      <vt:lpstr>'26-05'!Excel_BuiltIn__FilterDatabase_38</vt:lpstr>
      <vt:lpstr>'26-08'!Excel_BuiltIn__FilterDatabase_38</vt:lpstr>
      <vt:lpstr>'27-08'!Excel_BuiltIn__FilterDatabase_38</vt:lpstr>
      <vt:lpstr>'28-04'!Excel_BuiltIn__FilterDatabase_38</vt:lpstr>
      <vt:lpstr>'28-07'!Excel_BuiltIn__FilterDatabase_38</vt:lpstr>
      <vt:lpstr>'28-08'!Excel_BuiltIn__FilterDatabase_38</vt:lpstr>
      <vt:lpstr>'29-09'!Excel_BuiltIn__FilterDatabase_38</vt:lpstr>
      <vt:lpstr>'30-06'!Excel_BuiltIn__FilterDatabase_38</vt:lpstr>
      <vt:lpstr>Excel_BuiltIn__FilterDatabase_38</vt:lpstr>
      <vt:lpstr>'27-03'!Excel_BuiltIn__FilterDatabase_39</vt:lpstr>
      <vt:lpstr>Excel_BuiltIn__FilterDatabase_4</vt:lpstr>
      <vt:lpstr>Bødekassen!Excel_BuiltIn__FilterDatabase_5</vt:lpstr>
      <vt:lpstr>Excel_BuiltIn__FilterDatabase_5</vt:lpstr>
      <vt:lpstr>Excel_BuiltIn__FilterDatabase_6</vt:lpstr>
      <vt:lpstr>'01-09'!Udskriftsområde</vt:lpstr>
      <vt:lpstr>'02-06'!Udskriftsområde</vt:lpstr>
      <vt:lpstr>'04-08'!Udskriftsområde</vt:lpstr>
      <vt:lpstr>'05-05'!Udskriftsområde</vt:lpstr>
      <vt:lpstr>'06-10'!Udskriftsområde</vt:lpstr>
      <vt:lpstr>'07-04'!Udskriftsområde</vt:lpstr>
      <vt:lpstr>'07-07'!Udskriftsområde</vt:lpstr>
      <vt:lpstr>'08-09'!Udskriftsområde</vt:lpstr>
      <vt:lpstr>'09-06'!Udskriftsområde</vt:lpstr>
      <vt:lpstr>'11-06 I'!Udskriftsområde</vt:lpstr>
      <vt:lpstr>'11-06 II'!Udskriftsområde</vt:lpstr>
      <vt:lpstr>'11-08'!Udskriftsområde</vt:lpstr>
      <vt:lpstr>'12-05'!Udskriftsområde</vt:lpstr>
      <vt:lpstr>'13-10'!Udskriftsområde</vt:lpstr>
      <vt:lpstr>'14-04'!Udskriftsområde</vt:lpstr>
      <vt:lpstr>'14-07'!Udskriftsområde</vt:lpstr>
      <vt:lpstr>'15-09'!Udskriftsområde</vt:lpstr>
      <vt:lpstr>'15-10 I'!Udskriftsområde</vt:lpstr>
      <vt:lpstr>'15-10 II'!Udskriftsområde</vt:lpstr>
      <vt:lpstr>'15-10 III'!Udskriftsområde</vt:lpstr>
      <vt:lpstr>'16-06'!Udskriftsområde</vt:lpstr>
      <vt:lpstr>'18-08'!Udskriftsområde</vt:lpstr>
      <vt:lpstr>'19-05'!Udskriftsområde</vt:lpstr>
      <vt:lpstr>'21-04'!Udskriftsområde</vt:lpstr>
      <vt:lpstr>'21-07'!Udskriftsområde</vt:lpstr>
      <vt:lpstr>'22-09'!Udskriftsområde</vt:lpstr>
      <vt:lpstr>'23-06'!Udskriftsområde</vt:lpstr>
      <vt:lpstr>'25-08'!Udskriftsområde</vt:lpstr>
      <vt:lpstr>'26-05'!Udskriftsområde</vt:lpstr>
      <vt:lpstr>'26-08'!Udskriftsområde</vt:lpstr>
      <vt:lpstr>'27-03'!Udskriftsområde</vt:lpstr>
      <vt:lpstr>'27-08'!Udskriftsområde</vt:lpstr>
      <vt:lpstr>'28-04'!Udskriftsområde</vt:lpstr>
      <vt:lpstr>'28-07'!Udskriftsområde</vt:lpstr>
      <vt:lpstr>'28-08'!Udskriftsområde</vt:lpstr>
      <vt:lpstr>'29-09'!Udskriftsområde</vt:lpstr>
      <vt:lpstr>'30-06'!Udskriftsområde</vt:lpstr>
      <vt:lpstr>'31-03'!Udskriftsområde</vt:lpstr>
      <vt:lpstr>Bødekassen!Udskriftsområde</vt:lpstr>
      <vt:lpstr>Money!Udskriftsområde</vt:lpstr>
      <vt:lpstr>Point!Udskriftsområde</vt:lpstr>
      <vt:lpstr>Putts!Udskriftsområde</vt:lpstr>
      <vt:lpstr>'Tæt-flag'!Udskriftsområde</vt:lpstr>
      <vt:lpstr>Vindere!Udskriftsområde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Jakob Kristensen</dc:creator>
  <cp:keywords/>
  <cp:lastModifiedBy>Lis Boe-Hansen</cp:lastModifiedBy>
  <cp:lastPrinted>2022-10-16T15:17:25Z</cp:lastPrinted>
  <dcterms:created xsi:type="dcterms:W3CDTF">2013-09-23T23:59:48Z</dcterms:created>
  <dcterms:modified xsi:type="dcterms:W3CDTF">2022-11-29T17:41:20Z</dcterms:modified>
</cp:coreProperties>
</file>